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ccwprod.sharepoint.com/sites/EvidenceandInsights/Shared Documents/General/Analytics/Regular Reporting/Annual HH Complaints/Complaints reporting 2025/Annual report 2024-25/"/>
    </mc:Choice>
  </mc:AlternateContent>
  <xr:revisionPtr revIDLastSave="545" documentId="11_FBD1A2E336FCC3DAC6D4A006842CDDA9C47AD0E7" xr6:coauthVersionLast="47" xr6:coauthVersionMax="47" xr10:uidLastSave="{AE6D8EFF-D6FC-4DDF-A452-375177023430}"/>
  <bookViews>
    <workbookView xWindow="14303" yWindow="-98" windowWidth="28995" windowHeight="15675" tabRatio="753" xr2:uid="{00000000-000D-0000-FFFF-FFFF00000000}"/>
  </bookViews>
  <sheets>
    <sheet name="1b. Complaint handling " sheetId="21" r:id="rId1"/>
    <sheet name="2a. HH Complaints per 10k-WaSCs" sheetId="1" r:id="rId2"/>
    <sheet name="2b. HH Complaints per 10k-WOCs" sheetId="13" r:id="rId3"/>
    <sheet name="3a. Billing &amp; Charges-WaSCs" sheetId="2" r:id="rId4"/>
    <sheet name="3b. Billing &amp; Charges-WOCs" sheetId="14" r:id="rId5"/>
    <sheet name="4a. Water Supply-WaSCs" sheetId="11" r:id="rId6"/>
    <sheet name="4b. Water Supply-WOCs" sheetId="15" r:id="rId7"/>
    <sheet name="5. Sewerage - WaSCs" sheetId="5" r:id="rId8"/>
    <sheet name="6a. Stage 2 complaints - WaSCs " sheetId="8" r:id="rId9"/>
    <sheet name="6b. Stage 2 complaints - WOCs " sheetId="17" r:id="rId10"/>
    <sheet name="7a. Complaints to CCW- WaSCs" sheetId="9" r:id="rId11"/>
    <sheet name="7b. Complaints to CCW- WOCs" sheetId="18" r:id="rId12"/>
    <sheet name="7c. Complaints to CCW over time" sheetId="22" r:id="rId13"/>
    <sheet name="8a. HH Written Complaints-WaSCs" sheetId="4" r:id="rId14"/>
    <sheet name="8b. HH Written Complaints-WOCs" sheetId="12" r:id="rId15"/>
    <sheet name="Sheet1" sheetId="19" state="hidden" r:id="rId16"/>
    <sheet name="Sheet2" sheetId="20" state="hidden" r:id="rId17"/>
  </sheets>
  <definedNames>
    <definedName name="_xlnm.Print_Area" localSheetId="8">'6a. Stage 2 complaints - WaSCs '!$A$1:$I$21</definedName>
    <definedName name="_xlnm.Print_Area" localSheetId="10">'7a. Complaints to CCW- WaSCs'!$A$1:$E$33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0" l="1"/>
  <c r="K4" i="20"/>
  <c r="K24" i="20"/>
  <c r="E24" i="20"/>
  <c r="E4" i="20"/>
  <c r="Q4" i="19"/>
  <c r="Q27" i="19"/>
  <c r="K4" i="19"/>
  <c r="K27" i="19"/>
  <c r="E27" i="19"/>
  <c r="E12" i="19"/>
  <c r="E4" i="19"/>
  <c r="Q5" i="20"/>
  <c r="Q6" i="20"/>
  <c r="Q7" i="20"/>
  <c r="Q8" i="20"/>
  <c r="Q9" i="20"/>
  <c r="Q10" i="20"/>
  <c r="Q11" i="20"/>
  <c r="Q12" i="20"/>
  <c r="K30" i="20"/>
  <c r="K32" i="20"/>
  <c r="E25" i="20"/>
  <c r="E26" i="20"/>
  <c r="E27" i="20"/>
  <c r="E28" i="20"/>
  <c r="E29" i="20"/>
  <c r="E30" i="20"/>
  <c r="E31" i="20"/>
  <c r="E32" i="20"/>
  <c r="K33" i="19"/>
  <c r="G4" i="4"/>
  <c r="G15" i="22"/>
  <c r="G28" i="22"/>
  <c r="C16" i="1"/>
  <c r="C13" i="13"/>
  <c r="G7" i="12"/>
  <c r="G4" i="12"/>
  <c r="C12" i="18"/>
  <c r="B15" i="9"/>
  <c r="B14" i="17"/>
  <c r="C14" i="17"/>
  <c r="E13" i="8"/>
  <c r="E14" i="8"/>
  <c r="C17" i="8"/>
  <c r="F14" i="5"/>
  <c r="C17" i="5"/>
  <c r="F11" i="15"/>
  <c r="C10" i="15"/>
  <c r="C14" i="15"/>
  <c r="I12" i="11"/>
  <c r="I14" i="11"/>
  <c r="G17" i="11"/>
  <c r="D17" i="11"/>
  <c r="F12" i="11"/>
  <c r="C17" i="11"/>
  <c r="I14" i="14"/>
  <c r="G14" i="14"/>
  <c r="F12" i="14"/>
  <c r="D10" i="14"/>
  <c r="C14" i="14"/>
  <c r="C17" i="2"/>
  <c r="I17" i="2"/>
  <c r="G17" i="2"/>
  <c r="F10" i="2"/>
  <c r="D6" i="2"/>
  <c r="H5" i="13"/>
  <c r="F5" i="13"/>
  <c r="B16" i="1"/>
  <c r="J16" i="1" s="1"/>
  <c r="J5" i="1"/>
  <c r="H5" i="1"/>
  <c r="F5" i="1"/>
  <c r="K36" i="19"/>
  <c r="K34" i="19"/>
  <c r="Q36" i="19"/>
  <c r="Q11" i="19"/>
  <c r="K32" i="19"/>
  <c r="K9" i="19"/>
  <c r="E32" i="19"/>
  <c r="E10" i="19"/>
  <c r="K7" i="20"/>
  <c r="E5" i="20"/>
  <c r="K25" i="20"/>
  <c r="H16" i="1" l="1"/>
  <c r="F16" i="1"/>
  <c r="P38" i="19" l="1"/>
  <c r="P39" i="19"/>
  <c r="P40" i="19"/>
  <c r="J38" i="19"/>
  <c r="J39" i="19"/>
  <c r="J40" i="19"/>
  <c r="D38" i="19"/>
  <c r="D39" i="19"/>
  <c r="D40" i="19"/>
  <c r="P15" i="19"/>
  <c r="P16" i="19"/>
  <c r="P17" i="19"/>
  <c r="J15" i="19"/>
  <c r="J16" i="19"/>
  <c r="J17" i="19"/>
  <c r="K13" i="19"/>
  <c r="E14" i="19"/>
  <c r="E8" i="19"/>
  <c r="Q34" i="19"/>
  <c r="Q37" i="19"/>
  <c r="Q28" i="19"/>
  <c r="Q29" i="19"/>
  <c r="Q30" i="19"/>
  <c r="Q33" i="19"/>
  <c r="Q31" i="19"/>
  <c r="Q35" i="19"/>
  <c r="Q32" i="19"/>
  <c r="Q5" i="19"/>
  <c r="Q9" i="19"/>
  <c r="Q10" i="19"/>
  <c r="Q6" i="19"/>
  <c r="Q8" i="19"/>
  <c r="Q14" i="19"/>
  <c r="Q12" i="19"/>
  <c r="Q13" i="19"/>
  <c r="Q7" i="19"/>
  <c r="K28" i="19"/>
  <c r="K30" i="19"/>
  <c r="K29" i="19"/>
  <c r="K31" i="19"/>
  <c r="K37" i="19"/>
  <c r="K35" i="19"/>
  <c r="E28" i="19"/>
  <c r="E35" i="19"/>
  <c r="E29" i="19"/>
  <c r="E37" i="19"/>
  <c r="E30" i="19"/>
  <c r="E34" i="19"/>
  <c r="E33" i="19"/>
  <c r="E36" i="19"/>
  <c r="E31" i="19"/>
  <c r="K8" i="19"/>
  <c r="K5" i="19"/>
  <c r="K6" i="19"/>
  <c r="K7" i="19"/>
  <c r="K12" i="19"/>
  <c r="K10" i="19"/>
  <c r="K14" i="19"/>
  <c r="K11" i="19"/>
  <c r="E9" i="19"/>
  <c r="E11" i="19"/>
  <c r="E13" i="19"/>
  <c r="E6" i="19"/>
  <c r="E7" i="19"/>
  <c r="E5" i="19"/>
  <c r="D15" i="19"/>
  <c r="D16" i="19"/>
  <c r="D17" i="19"/>
  <c r="K5" i="20" l="1"/>
  <c r="K6" i="20"/>
  <c r="K8" i="20"/>
  <c r="K9" i="20"/>
  <c r="K10" i="20"/>
  <c r="K11" i="20"/>
  <c r="K26" i="20"/>
  <c r="K29" i="20"/>
  <c r="K31" i="20"/>
  <c r="K28" i="20"/>
  <c r="K27" i="20"/>
  <c r="E10" i="20"/>
  <c r="E6" i="20"/>
  <c r="E7" i="20"/>
  <c r="E11" i="20"/>
  <c r="E8" i="20"/>
  <c r="E9" i="20"/>
  <c r="P12" i="20"/>
  <c r="P13" i="20"/>
  <c r="P14" i="20"/>
  <c r="J12" i="20"/>
  <c r="J13" i="20"/>
  <c r="J14" i="20"/>
  <c r="J32" i="20"/>
  <c r="J33" i="20"/>
  <c r="J34" i="20"/>
  <c r="D32" i="20"/>
  <c r="D33" i="20"/>
  <c r="D34" i="20"/>
  <c r="D12" i="20"/>
  <c r="D13" i="20"/>
  <c r="D14" i="20"/>
  <c r="F27" i="21"/>
  <c r="F26" i="21"/>
  <c r="D20" i="21"/>
  <c r="D19" i="21"/>
  <c r="D18" i="21"/>
  <c r="B20" i="21"/>
  <c r="B19" i="21"/>
  <c r="B18" i="21"/>
  <c r="G5" i="12"/>
  <c r="G6" i="12"/>
  <c r="G8" i="12"/>
  <c r="G9" i="12"/>
  <c r="G10" i="12"/>
  <c r="G11" i="12"/>
  <c r="G5" i="4"/>
  <c r="G6" i="4"/>
  <c r="G7" i="4"/>
  <c r="G8" i="4"/>
  <c r="G9" i="4"/>
  <c r="G10" i="4"/>
  <c r="G11" i="4"/>
  <c r="G12" i="4"/>
  <c r="G13" i="4"/>
  <c r="G14" i="4"/>
  <c r="G21" i="22"/>
  <c r="G22" i="22"/>
  <c r="G23" i="22"/>
  <c r="G24" i="22"/>
  <c r="G25" i="22"/>
  <c r="G26" i="22"/>
  <c r="G27" i="22"/>
  <c r="G20" i="22"/>
  <c r="G5" i="22"/>
  <c r="G6" i="22"/>
  <c r="G7" i="22"/>
  <c r="G8" i="22"/>
  <c r="G9" i="22"/>
  <c r="G10" i="22"/>
  <c r="G11" i="22"/>
  <c r="G12" i="22"/>
  <c r="G13" i="22"/>
  <c r="G14" i="22"/>
  <c r="G4" i="22"/>
  <c r="C12" i="12"/>
  <c r="D12" i="12"/>
  <c r="E12" i="12"/>
  <c r="F12" i="12"/>
  <c r="G12" i="12" s="1"/>
  <c r="B12" i="12"/>
  <c r="C15" i="4"/>
  <c r="D15" i="4"/>
  <c r="E15" i="4"/>
  <c r="F15" i="4"/>
  <c r="G15" i="4" s="1"/>
  <c r="B15" i="4"/>
  <c r="B28" i="22"/>
  <c r="E15" i="22"/>
  <c r="D15" i="22"/>
  <c r="C15" i="22"/>
  <c r="B15" i="22"/>
  <c r="C28" i="22"/>
  <c r="D28" i="22"/>
  <c r="F28" i="22"/>
  <c r="E28" i="22"/>
  <c r="E6" i="8"/>
  <c r="A6" i="8"/>
  <c r="F14" i="14"/>
  <c r="F6" i="14"/>
  <c r="I16" i="1"/>
  <c r="G16" i="1"/>
  <c r="E16" i="1"/>
  <c r="D9" i="14" l="1"/>
  <c r="C8" i="14"/>
  <c r="C9" i="13"/>
  <c r="F11" i="13"/>
  <c r="H9" i="13"/>
  <c r="E7" i="8"/>
  <c r="I7" i="5"/>
  <c r="F10" i="5"/>
  <c r="C8" i="5"/>
  <c r="C11" i="11"/>
  <c r="I11" i="11"/>
  <c r="F9" i="11"/>
  <c r="I6" i="2"/>
  <c r="F6" i="2"/>
  <c r="G6" i="2" s="1"/>
  <c r="C16" i="2"/>
  <c r="C6" i="2"/>
  <c r="D6" i="11"/>
  <c r="C15" i="1"/>
  <c r="C9" i="1"/>
  <c r="C5" i="1"/>
  <c r="B34" i="21"/>
  <c r="C4" i="18" l="1"/>
  <c r="O12" i="20"/>
  <c r="O13" i="20"/>
  <c r="O14" i="20"/>
  <c r="I12" i="20"/>
  <c r="K12" i="20" s="1"/>
  <c r="I13" i="20"/>
  <c r="I14" i="20"/>
  <c r="C12" i="20"/>
  <c r="E12" i="20" s="1"/>
  <c r="C13" i="20"/>
  <c r="C14" i="20"/>
  <c r="C32" i="20"/>
  <c r="C33" i="20"/>
  <c r="C34" i="20"/>
  <c r="C38" i="19"/>
  <c r="E38" i="19" s="1"/>
  <c r="C39" i="19"/>
  <c r="C40" i="19"/>
  <c r="O15" i="19"/>
  <c r="Q15" i="19" s="1"/>
  <c r="N15" i="19"/>
  <c r="O40" i="19"/>
  <c r="O39" i="19"/>
  <c r="O38" i="19"/>
  <c r="Q38" i="19" s="1"/>
  <c r="N40" i="19"/>
  <c r="N39" i="19"/>
  <c r="N38" i="19"/>
  <c r="B15" i="19"/>
  <c r="O16" i="19"/>
  <c r="O17" i="19"/>
  <c r="I15" i="19"/>
  <c r="K15" i="19" s="1"/>
  <c r="I16" i="19"/>
  <c r="I17" i="19"/>
  <c r="C15" i="19"/>
  <c r="E15" i="19" s="1"/>
  <c r="C16" i="19"/>
  <c r="C17" i="19"/>
  <c r="B4" i="4" l="1"/>
  <c r="F15" i="22" l="1"/>
  <c r="C4" i="9"/>
  <c r="E7" i="17"/>
  <c r="E8" i="17"/>
  <c r="E9" i="17"/>
  <c r="E10" i="17"/>
  <c r="E11" i="17"/>
  <c r="E12" i="17"/>
  <c r="E13" i="17"/>
  <c r="E6" i="17"/>
  <c r="C9" i="17"/>
  <c r="C11" i="17"/>
  <c r="A7" i="17"/>
  <c r="C7" i="17" s="1"/>
  <c r="A8" i="17"/>
  <c r="C8" i="17" s="1"/>
  <c r="A9" i="17"/>
  <c r="A10" i="17"/>
  <c r="C10" i="17" s="1"/>
  <c r="A11" i="17"/>
  <c r="A12" i="17"/>
  <c r="C12" i="17" s="1"/>
  <c r="A13" i="17"/>
  <c r="C13" i="17" s="1"/>
  <c r="A6" i="17"/>
  <c r="C6" i="17" s="1"/>
  <c r="E8" i="8"/>
  <c r="E9" i="8"/>
  <c r="E10" i="8"/>
  <c r="E11" i="8"/>
  <c r="E12" i="8"/>
  <c r="E15" i="8"/>
  <c r="E16" i="8"/>
  <c r="B17" i="8"/>
  <c r="E17" i="8" s="1"/>
  <c r="A7" i="8"/>
  <c r="C7" i="8" s="1"/>
  <c r="A8" i="8"/>
  <c r="C8" i="8" s="1"/>
  <c r="A9" i="8"/>
  <c r="C9" i="8" s="1"/>
  <c r="A10" i="8"/>
  <c r="C10" i="8" s="1"/>
  <c r="A11" i="8"/>
  <c r="C11" i="8" s="1"/>
  <c r="A12" i="8"/>
  <c r="C12" i="8" s="1"/>
  <c r="A13" i="8"/>
  <c r="C13" i="8" s="1"/>
  <c r="A14" i="8"/>
  <c r="C14" i="8" s="1"/>
  <c r="A15" i="8"/>
  <c r="C15" i="8" s="1"/>
  <c r="A16" i="8"/>
  <c r="C16" i="8" s="1"/>
  <c r="C6" i="8"/>
  <c r="F16" i="5"/>
  <c r="I8" i="5"/>
  <c r="I9" i="5"/>
  <c r="I10" i="5"/>
  <c r="I11" i="5"/>
  <c r="I12" i="5"/>
  <c r="I13" i="5"/>
  <c r="I14" i="5"/>
  <c r="I15" i="5"/>
  <c r="I16" i="5"/>
  <c r="I6" i="5"/>
  <c r="D7" i="15"/>
  <c r="D8" i="15"/>
  <c r="D9" i="15"/>
  <c r="D10" i="15"/>
  <c r="D11" i="15"/>
  <c r="D12" i="15"/>
  <c r="D13" i="15"/>
  <c r="D6" i="15"/>
  <c r="I7" i="15"/>
  <c r="I8" i="15"/>
  <c r="I9" i="15"/>
  <c r="I10" i="15"/>
  <c r="I11" i="15"/>
  <c r="I12" i="15"/>
  <c r="I13" i="15"/>
  <c r="I6" i="15"/>
  <c r="I7" i="11"/>
  <c r="I8" i="11"/>
  <c r="I9" i="11"/>
  <c r="I10" i="11"/>
  <c r="I13" i="11"/>
  <c r="I15" i="11"/>
  <c r="I16" i="11"/>
  <c r="I6" i="11"/>
  <c r="I7" i="14"/>
  <c r="I8" i="14"/>
  <c r="I9" i="14"/>
  <c r="I10" i="14"/>
  <c r="I11" i="14"/>
  <c r="I12" i="14"/>
  <c r="I13" i="14"/>
  <c r="I6" i="14"/>
  <c r="D7" i="14"/>
  <c r="D8" i="14"/>
  <c r="D11" i="14"/>
  <c r="D12" i="14"/>
  <c r="D13" i="14"/>
  <c r="D6" i="14"/>
  <c r="I7" i="2"/>
  <c r="I8" i="2"/>
  <c r="I9" i="2"/>
  <c r="I10" i="2"/>
  <c r="I11" i="2"/>
  <c r="I12" i="2"/>
  <c r="I13" i="2"/>
  <c r="I14" i="2"/>
  <c r="I15" i="2"/>
  <c r="I16" i="2"/>
  <c r="G15" i="2"/>
  <c r="H17" i="2"/>
  <c r="F7" i="2"/>
  <c r="G7" i="2" s="1"/>
  <c r="F8" i="2"/>
  <c r="G8" i="2" s="1"/>
  <c r="F9" i="2"/>
  <c r="G9" i="2" s="1"/>
  <c r="G10" i="2"/>
  <c r="F11" i="2"/>
  <c r="G11" i="2" s="1"/>
  <c r="F12" i="2"/>
  <c r="G12" i="2" s="1"/>
  <c r="F13" i="2"/>
  <c r="G13" i="2" s="1"/>
  <c r="F14" i="2"/>
  <c r="G14" i="2" s="1"/>
  <c r="F15" i="2"/>
  <c r="F16" i="2"/>
  <c r="G16" i="2" s="1"/>
  <c r="D17" i="5"/>
  <c r="J6" i="1"/>
  <c r="D7" i="5" s="1"/>
  <c r="J7" i="1"/>
  <c r="D8" i="5" s="1"/>
  <c r="J8" i="1"/>
  <c r="D9" i="5" s="1"/>
  <c r="J9" i="1"/>
  <c r="D10" i="5" s="1"/>
  <c r="J10" i="1"/>
  <c r="D11" i="5" s="1"/>
  <c r="J11" i="1"/>
  <c r="D12" i="5" s="1"/>
  <c r="J12" i="1"/>
  <c r="D13" i="5" s="1"/>
  <c r="J13" i="1"/>
  <c r="D14" i="5" s="1"/>
  <c r="J14" i="1"/>
  <c r="D15" i="5" s="1"/>
  <c r="J15" i="1"/>
  <c r="D16" i="5" s="1"/>
  <c r="H6" i="1"/>
  <c r="D7" i="11" s="1"/>
  <c r="H7" i="1"/>
  <c r="D8" i="11" s="1"/>
  <c r="H8" i="1"/>
  <c r="D9" i="11" s="1"/>
  <c r="H9" i="1"/>
  <c r="D10" i="11" s="1"/>
  <c r="H10" i="1"/>
  <c r="D11" i="11" s="1"/>
  <c r="H11" i="1"/>
  <c r="D12" i="11" s="1"/>
  <c r="H12" i="1"/>
  <c r="D13" i="11" s="1"/>
  <c r="H13" i="1"/>
  <c r="D14" i="11" s="1"/>
  <c r="H14" i="1"/>
  <c r="D15" i="11" s="1"/>
  <c r="H15" i="1"/>
  <c r="D16" i="11" s="1"/>
  <c r="F6" i="1"/>
  <c r="F7" i="1"/>
  <c r="F8" i="1"/>
  <c r="F9" i="1"/>
  <c r="F10" i="1"/>
  <c r="F11" i="1"/>
  <c r="F12" i="1"/>
  <c r="F13" i="1"/>
  <c r="F14" i="1"/>
  <c r="F15" i="1"/>
  <c r="H6" i="13"/>
  <c r="H7" i="13"/>
  <c r="H8" i="13"/>
  <c r="H10" i="13"/>
  <c r="H11" i="13"/>
  <c r="H12" i="13"/>
  <c r="F6" i="13"/>
  <c r="F7" i="13"/>
  <c r="F8" i="13"/>
  <c r="F9" i="13"/>
  <c r="F10" i="13"/>
  <c r="F12" i="13"/>
  <c r="D7" i="2"/>
  <c r="D8" i="2"/>
  <c r="D9" i="2"/>
  <c r="D10" i="2"/>
  <c r="D11" i="2"/>
  <c r="D12" i="2"/>
  <c r="D13" i="2"/>
  <c r="D14" i="2"/>
  <c r="D15" i="2"/>
  <c r="D16" i="2"/>
  <c r="B12" i="18" l="1"/>
  <c r="A17" i="8"/>
  <c r="H17" i="5"/>
  <c r="B17" i="5"/>
  <c r="A17" i="5"/>
  <c r="H14" i="15"/>
  <c r="B14" i="15"/>
  <c r="A14" i="15"/>
  <c r="H17" i="11"/>
  <c r="I17" i="11" s="1"/>
  <c r="B17" i="11"/>
  <c r="A17" i="11"/>
  <c r="H14" i="14"/>
  <c r="B14" i="14"/>
  <c r="A14" i="14"/>
  <c r="B17" i="2"/>
  <c r="A17" i="2"/>
  <c r="G13" i="13"/>
  <c r="B13" i="13"/>
  <c r="E14" i="17" s="1"/>
  <c r="A13" i="13"/>
  <c r="A16" i="1"/>
  <c r="F17" i="5" l="1"/>
  <c r="G17" i="5" s="1"/>
  <c r="D14" i="15"/>
  <c r="H13" i="13"/>
  <c r="D17" i="2"/>
  <c r="F17" i="2"/>
  <c r="D14" i="14"/>
  <c r="F17" i="11"/>
  <c r="I17" i="5"/>
  <c r="I14" i="15"/>
  <c r="F14" i="15"/>
  <c r="G14" i="15" s="1"/>
  <c r="A14" i="17"/>
  <c r="I34" i="20" l="1"/>
  <c r="I33" i="20"/>
  <c r="I32" i="20"/>
  <c r="H32" i="20"/>
  <c r="I40" i="19"/>
  <c r="I39" i="19"/>
  <c r="I38" i="19"/>
  <c r="K38" i="19" s="1"/>
  <c r="H40" i="19"/>
  <c r="H39" i="19"/>
  <c r="H38" i="19"/>
  <c r="B38" i="19"/>
  <c r="C9" i="9"/>
  <c r="C6" i="9"/>
  <c r="C5" i="9"/>
  <c r="C7" i="9"/>
  <c r="C8" i="18"/>
  <c r="C6" i="18"/>
  <c r="C5" i="18"/>
  <c r="C9" i="18"/>
  <c r="I13" i="13" l="1"/>
  <c r="E13" i="13"/>
  <c r="F13" i="13" s="1"/>
  <c r="F11" i="14" l="1"/>
  <c r="G11" i="14" s="1"/>
  <c r="F13" i="11"/>
  <c r="G13" i="11" s="1"/>
  <c r="F10" i="15"/>
  <c r="G10" i="15" s="1"/>
  <c r="F13" i="5"/>
  <c r="G13" i="5" s="1"/>
  <c r="F10" i="14" l="1"/>
  <c r="G10" i="14" s="1"/>
  <c r="H34" i="20"/>
  <c r="H33" i="20"/>
  <c r="B34" i="20"/>
  <c r="B33" i="20"/>
  <c r="B32" i="20"/>
  <c r="N12" i="20"/>
  <c r="H12" i="20"/>
  <c r="B12" i="20"/>
  <c r="C10" i="13"/>
  <c r="C6" i="13"/>
  <c r="C5" i="13" l="1"/>
  <c r="C10" i="9"/>
  <c r="D34" i="21"/>
  <c r="H14" i="20" l="1"/>
  <c r="H13" i="20"/>
  <c r="B14" i="20"/>
  <c r="B13" i="20"/>
  <c r="B39" i="19"/>
  <c r="B40" i="19"/>
  <c r="N16" i="19"/>
  <c r="N17" i="19"/>
  <c r="H15" i="19"/>
  <c r="H16" i="19"/>
  <c r="H17" i="19"/>
  <c r="B17" i="19"/>
  <c r="B16" i="19"/>
  <c r="N13" i="20" l="1"/>
  <c r="N14" i="20"/>
  <c r="F17" i="21" l="1"/>
  <c r="F16" i="21"/>
  <c r="F15" i="21"/>
  <c r="F14" i="21"/>
  <c r="F13" i="21"/>
  <c r="F12" i="21"/>
  <c r="F11" i="21"/>
  <c r="F10" i="21"/>
  <c r="F9" i="21"/>
  <c r="F8" i="21"/>
  <c r="F7" i="21"/>
  <c r="C6" i="11" l="1"/>
  <c r="F28" i="21" l="1"/>
  <c r="F29" i="21"/>
  <c r="F30" i="21"/>
  <c r="F31" i="21"/>
  <c r="F32" i="21"/>
  <c r="F33" i="21"/>
  <c r="B35" i="21" l="1"/>
  <c r="D36" i="21"/>
  <c r="D35" i="21"/>
  <c r="B36" i="21"/>
  <c r="C7" i="18" l="1"/>
  <c r="C10" i="18"/>
  <c r="C11" i="18"/>
  <c r="F13" i="15" l="1"/>
  <c r="G13" i="15" s="1"/>
  <c r="C13" i="15"/>
  <c r="F12" i="15"/>
  <c r="G12" i="15" s="1"/>
  <c r="C12" i="15"/>
  <c r="G11" i="15"/>
  <c r="C11" i="15"/>
  <c r="F9" i="15"/>
  <c r="G9" i="15" s="1"/>
  <c r="C9" i="15"/>
  <c r="F8" i="15"/>
  <c r="G8" i="15" s="1"/>
  <c r="C8" i="15"/>
  <c r="F7" i="15"/>
  <c r="G7" i="15" s="1"/>
  <c r="C7" i="15"/>
  <c r="F6" i="15"/>
  <c r="G6" i="15" s="1"/>
  <c r="C6" i="15"/>
  <c r="F13" i="14"/>
  <c r="G13" i="14" s="1"/>
  <c r="C13" i="14"/>
  <c r="G12" i="14"/>
  <c r="C12" i="14"/>
  <c r="C11" i="14"/>
  <c r="C10" i="14"/>
  <c r="F9" i="14"/>
  <c r="G9" i="14" s="1"/>
  <c r="C9" i="14"/>
  <c r="F8" i="14"/>
  <c r="G8" i="14" s="1"/>
  <c r="F7" i="14"/>
  <c r="G7" i="14" s="1"/>
  <c r="C7" i="14"/>
  <c r="G6" i="14"/>
  <c r="C6" i="14"/>
  <c r="C11" i="13"/>
  <c r="C12" i="13" l="1"/>
  <c r="C7" i="13"/>
  <c r="C8" i="13"/>
  <c r="C8" i="9"/>
  <c r="C11" i="9"/>
  <c r="C12" i="9"/>
  <c r="C13" i="9"/>
  <c r="C14" i="9"/>
  <c r="C15" i="9" l="1"/>
  <c r="J13" i="13"/>
  <c r="C13" i="1" l="1"/>
  <c r="C14" i="1"/>
  <c r="C11" i="1"/>
  <c r="C12" i="1"/>
  <c r="C10" i="1"/>
  <c r="C7" i="1"/>
  <c r="C8" i="1"/>
  <c r="C6" i="1"/>
  <c r="C7" i="2" l="1"/>
  <c r="C8" i="2"/>
  <c r="C9" i="2"/>
  <c r="C10" i="2"/>
  <c r="C11" i="2"/>
  <c r="C12" i="2"/>
  <c r="C13" i="2"/>
  <c r="C14" i="2"/>
  <c r="C15" i="2"/>
  <c r="C7" i="11"/>
  <c r="C8" i="11"/>
  <c r="F8" i="11"/>
  <c r="G8" i="11" s="1"/>
  <c r="C9" i="11"/>
  <c r="G9" i="11"/>
  <c r="C10" i="11"/>
  <c r="F11" i="11"/>
  <c r="G11" i="11" s="1"/>
  <c r="G12" i="11"/>
  <c r="C13" i="11"/>
  <c r="F14" i="11"/>
  <c r="G14" i="11" s="1"/>
  <c r="F15" i="11"/>
  <c r="G15" i="11" s="1"/>
  <c r="C16" i="11" l="1"/>
  <c r="C14" i="11"/>
  <c r="C12" i="11"/>
  <c r="F6" i="11"/>
  <c r="G6" i="11" s="1"/>
  <c r="F16" i="11"/>
  <c r="G16" i="11" s="1"/>
  <c r="F10" i="11"/>
  <c r="G10" i="11" s="1"/>
  <c r="C15" i="11"/>
  <c r="C16" i="5" l="1"/>
  <c r="G16" i="5"/>
  <c r="F8" i="5"/>
  <c r="G8" i="5" s="1"/>
  <c r="C13" i="5"/>
  <c r="C11" i="5"/>
  <c r="F11" i="5"/>
  <c r="G11" i="5" s="1"/>
  <c r="C12" i="5"/>
  <c r="F12" i="5"/>
  <c r="G12" i="5" s="1"/>
  <c r="G10" i="5"/>
  <c r="C10" i="5"/>
  <c r="C15" i="5"/>
  <c r="F15" i="5"/>
  <c r="G15" i="5" s="1"/>
  <c r="G14" i="5"/>
  <c r="C14" i="5"/>
  <c r="C9" i="5"/>
  <c r="F9" i="5"/>
  <c r="G9" i="5" s="1"/>
  <c r="F7" i="5"/>
  <c r="G7" i="5" s="1"/>
  <c r="C7" i="5"/>
  <c r="C6" i="5" l="1"/>
  <c r="F6" i="5"/>
  <c r="G6" i="5" s="1"/>
  <c r="D6" i="5" l="1"/>
  <c r="F7" i="11" l="1"/>
  <c r="G7" i="11" s="1"/>
</calcChain>
</file>

<file path=xl/sharedStrings.xml><?xml version="1.0" encoding="utf-8"?>
<sst xmlns="http://schemas.openxmlformats.org/spreadsheetml/2006/main" count="601" uniqueCount="118">
  <si>
    <t>Appendix 1b - Complaints handling metric calculation in 2024-25</t>
  </si>
  <si>
    <t>Water and Sewerage companies (WaSCs)</t>
  </si>
  <si>
    <t xml:space="preserve">Company </t>
  </si>
  <si>
    <t xml:space="preserve">Stage 2 complaints per 10,000 connections </t>
  </si>
  <si>
    <t>Score</t>
  </si>
  <si>
    <t>Complaints to CCW</t>
  </si>
  <si>
    <t xml:space="preserve">Composite Score </t>
  </si>
  <si>
    <t>Anglian Water</t>
  </si>
  <si>
    <t>Dwr Cymru Welsh Water</t>
  </si>
  <si>
    <t>Hafren Dyfrdwy</t>
  </si>
  <si>
    <t>Northumbrian Water</t>
  </si>
  <si>
    <t>Severn Trent Water</t>
  </si>
  <si>
    <t>South West Water</t>
  </si>
  <si>
    <t>Southern Water</t>
  </si>
  <si>
    <t>Thames Water</t>
  </si>
  <si>
    <t>United Utilities</t>
  </si>
  <si>
    <t>Wessex Water</t>
  </si>
  <si>
    <t>Yorkshire Water</t>
  </si>
  <si>
    <t>Median</t>
  </si>
  <si>
    <t>Best performing quartile</t>
  </si>
  <si>
    <t>Worst performing quartile</t>
  </si>
  <si>
    <t>Water Only companies (WOCs)</t>
  </si>
  <si>
    <t>Affinity Water</t>
  </si>
  <si>
    <t>Bristol Water</t>
  </si>
  <si>
    <t>Cambridge Water</t>
  </si>
  <si>
    <t>Essex &amp; Suffolk Water</t>
  </si>
  <si>
    <t>Portsmouth Water</t>
  </si>
  <si>
    <t>SES Water</t>
  </si>
  <si>
    <t>South East Water</t>
  </si>
  <si>
    <t>South Staffs Water</t>
  </si>
  <si>
    <t>Appendix 2a - Total complaints to Water and Sewerage companies (WaSCs) from household customers per category and 10,000 connections in 2024-25</t>
  </si>
  <si>
    <t xml:space="preserve">Total Household connections </t>
  </si>
  <si>
    <t>Total Complaints</t>
  </si>
  <si>
    <t>Per 10,000 Connections</t>
  </si>
  <si>
    <t>Company</t>
  </si>
  <si>
    <t>Billing &amp; Charges</t>
  </si>
  <si>
    <t>Water Supply</t>
  </si>
  <si>
    <t>Sewerage Service</t>
  </si>
  <si>
    <t>Number</t>
  </si>
  <si>
    <t>% of Total</t>
  </si>
  <si>
    <t>Total / Average</t>
  </si>
  <si>
    <t>Percentages may not add to 100 because of rounding</t>
  </si>
  <si>
    <t>Total complaints to WaSCs per 10,000 connections in 2024-25 and increase/decrease on previous year</t>
  </si>
  <si>
    <t>Appendix 2b - Total complaints to Water Only companies (WOCs) from household customers per category and 10,000 connections in 2024-25</t>
  </si>
  <si>
    <t>South Staffordshire Water</t>
  </si>
  <si>
    <t>Total complaints to WOCs per 10,000 connections in 2024-25 and increase/decrease on previous year</t>
  </si>
  <si>
    <t>Appendix 3a - Total complaints from household customers received by Water and Sewerage companies (WaSCs) in 2024-25</t>
  </si>
  <si>
    <t>Billing and Charges</t>
  </si>
  <si>
    <t>Complaints received by companies</t>
  </si>
  <si>
    <t xml:space="preserve">Billed Properties  </t>
  </si>
  <si>
    <t>Billing and Charges complaints</t>
  </si>
  <si>
    <t>First stage complaints</t>
  </si>
  <si>
    <t xml:space="preserve">Second stage complaints </t>
  </si>
  <si>
    <t>Complaints</t>
  </si>
  <si>
    <t>per 10,000 connections</t>
  </si>
  <si>
    <t>% of total complaints</t>
  </si>
  <si>
    <t>%</t>
  </si>
  <si>
    <t>Total Billing and Charges complaints to WaSCs per 10,000 connections in 2024-25 and increase/decrease on previous year</t>
  </si>
  <si>
    <t>Appendix 3b - Total complaints from household customers received by Water Only companies (WOCs) in 2024-25</t>
  </si>
  <si>
    <t>Total Billing and Charges complaints to WOCs per 10,000 connections in 2024-25 and increase/decrease on previous year</t>
  </si>
  <si>
    <t>Appendix 4a - Total complaints from household customers received by Water and Sewerage companies (WaSCs) in 2024-25</t>
  </si>
  <si>
    <t xml:space="preserve">Connected Properties Water    </t>
  </si>
  <si>
    <t>Water Supply Complaints</t>
  </si>
  <si>
    <t>Total Water Supply complaints to WaSCs per 10,000 connections in 2024-25 and increase/decrease on previous year</t>
  </si>
  <si>
    <t xml:space="preserve"> </t>
  </si>
  <si>
    <t>Appendix 4b - Total complaints from household customers received by Water Only companies (WOCs) in 2024-25</t>
  </si>
  <si>
    <t>Total Water Supply complaints to WOCs per 10,000 connections in 2024-25 and increase/decrease on previous year</t>
  </si>
  <si>
    <t>Appendix 5 - Total complaints from household customers received by Water and Sewerage companies (WaSCs) in 2024-25</t>
  </si>
  <si>
    <t xml:space="preserve">Sewerage Service </t>
  </si>
  <si>
    <t xml:space="preserve">Connected Properties  Wastewater </t>
  </si>
  <si>
    <t>Sewerage Service Complaints</t>
  </si>
  <si>
    <t>Total Sewerage complaints to WaSCs per 10,000 connections in 2024-25 and increase/decrease on previous year</t>
  </si>
  <si>
    <t>Appendix 6a - Household customer Stage 2 complaints per 10,000 connections (customers contact more than once) to Water and Sewerage companies (WaSCs) in 2024-25</t>
  </si>
  <si>
    <t xml:space="preserve">Connected Properties  </t>
  </si>
  <si>
    <t xml:space="preserve">Stage 2 complaints </t>
  </si>
  <si>
    <t>WaSCs' Stage 2 complaints per 10,000 connections in 2024-25 and increase/decrease on previous year</t>
  </si>
  <si>
    <t>Appendix 6b - Household customer Stage 2 complaints per 10,000 connections (customers contact more than once) to Water Only companies (WOCs) in 2024-25</t>
  </si>
  <si>
    <t>WOCs' Stage 2 complaints per 10,000 connections in 2024-25 and increase/decrease on previous year</t>
  </si>
  <si>
    <t>Appendix 7a - Household customer complaints to CCW about Water and Sewerage companies (WaSCs) in 2024-25</t>
  </si>
  <si>
    <t>Total</t>
  </si>
  <si>
    <t>Others*</t>
  </si>
  <si>
    <t>N/A</t>
  </si>
  <si>
    <t>*Includes HH complaints against retailers, new appointments</t>
  </si>
  <si>
    <t>and variations, third party intermediaries or where the company</t>
  </si>
  <si>
    <t>was not known.</t>
  </si>
  <si>
    <t>Complaints to CCW about WaSCs per 10,000 connections in 2024-25 and increase/decrease on previous year</t>
  </si>
  <si>
    <t>Appendix 7b - Household customer complaints to CCW about Water Only companies (WOCs) in 2024-25</t>
  </si>
  <si>
    <t>Complaints to CCW about WOCs per 10,000 connections in 2024-25 and increase/decrease on previous year</t>
  </si>
  <si>
    <t>Appendix 7c - Household complaints to CCW about Water and Sewerage companies (WaSCs) from 2020-21 to 2024-25</t>
  </si>
  <si>
    <t>2020/21</t>
  </si>
  <si>
    <t>2021/22</t>
  </si>
  <si>
    <t>2022/23</t>
  </si>
  <si>
    <t>2023/24</t>
  </si>
  <si>
    <t>2024/25</t>
  </si>
  <si>
    <t>% difference to 2023/24</t>
  </si>
  <si>
    <t>5 year trend</t>
  </si>
  <si>
    <t>Anglian Water*</t>
  </si>
  <si>
    <t>Dŵr Cymru Welsh Water</t>
  </si>
  <si>
    <t>South West Water*</t>
  </si>
  <si>
    <t xml:space="preserve">Total </t>
  </si>
  <si>
    <t>Household complaints to CCW about Water Only companies (WOCs) from 2020-21 to 2024-25</t>
  </si>
  <si>
    <t>Others**</t>
  </si>
  <si>
    <t>NA</t>
  </si>
  <si>
    <t>*Anglian Water has reported combined complaint numbers with Hartlepool Water since 2021-22, thus, the previous years' data has been combined to ensure like to like comparison.</t>
  </si>
  <si>
    <t xml:space="preserve">
**Includes HH complaints against retailers, new appointmentsand variations, third party intermediaries or where the company was not known.</t>
  </si>
  <si>
    <t>Appendix 8a - Written complaints to Water and Sewerage companies (WaSCs) from household customers from 2020-21 to 2024-25</t>
  </si>
  <si>
    <t>Appendix 8b - Written complaints to Water Only companies (WOCs) from household customers from 2020-21 to 2024-25</t>
  </si>
  <si>
    <t xml:space="preserve">Total complaints </t>
  </si>
  <si>
    <t xml:space="preserve">Billing </t>
  </si>
  <si>
    <t>Water</t>
  </si>
  <si>
    <t>2022-23</t>
  </si>
  <si>
    <t>2023-24</t>
  </si>
  <si>
    <t>2024-25</t>
  </si>
  <si>
    <t>change on 23-24</t>
  </si>
  <si>
    <t>Stage 2 (%)</t>
  </si>
  <si>
    <t xml:space="preserve">CCW complaints </t>
  </si>
  <si>
    <t>Wastewater</t>
  </si>
  <si>
    <t xml:space="preserve">CCW investigations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</si>
</sst>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0.0"/>
    <numFmt numFmtId="165" formatCode="#,##0.0"/>
    <numFmt numFmtId="166" formatCode="##0"/>
    <numFmt numFmtId="167" formatCode="[Magenta]&quot;Err&quot;;[Magenta]&quot;Err&quot;;[Blue]&quot;OK&quot;"/>
    <numFmt numFmtId="168" formatCode="#,##0_);[Red]\(#,##0\);\-_)"/>
    <numFmt numFmtId="169" formatCode="0.0_)%;[Red]\(0.0%\);0.0_)%"/>
    <numFmt numFmtId="170" formatCode="[Red][&gt;1]&quot;&gt;100 %&quot;;[Red]\(0.0%\);0.0_)%"/>
    <numFmt numFmtId="171" formatCode="[Blue]&quot;P&quot;;;[Red]&quot;O&quot;"/>
    <numFmt numFmtId="172" formatCode="##0.0"/>
    <numFmt numFmtId="173" formatCode="0.0%"/>
    <numFmt numFmtId="175" formatCode="0.0000"/>
    <numFmt numFmtId="177" formatCode="_-* #,##0.0000_-;\-* #,##0.0000_-;_-* &quot;-&quot;??_-;_-@_-"/>
  </numFmts>
  <fonts count="6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0"/>
      <color rgb="FFFF0000"/>
      <name val="Trebuchet MS"/>
      <family val="2"/>
    </font>
    <font>
      <i/>
      <sz val="10"/>
      <name val="Trebuchet MS"/>
      <family val="2"/>
    </font>
    <font>
      <i/>
      <sz val="10"/>
      <name val="Arial"/>
      <family val="2"/>
    </font>
    <font>
      <sz val="10"/>
      <color theme="1"/>
      <name val="Trebuchet MS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Arial MT"/>
    </font>
    <font>
      <sz val="18"/>
      <name val="Arial MT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u/>
      <sz val="10"/>
      <name val="Arial"/>
      <family val="2"/>
    </font>
    <font>
      <sz val="12"/>
      <color indexed="12"/>
      <name val="0"/>
    </font>
    <font>
      <b/>
      <sz val="10"/>
      <color indexed="8"/>
      <name val="Wingdings 2"/>
      <family val="1"/>
      <charset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Comic Sans MS"/>
      <family val="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4" borderId="0" applyNumberFormat="0" applyBorder="0" applyAlignment="0" applyProtection="0"/>
    <xf numFmtId="0" fontId="26" fillId="8" borderId="0" applyNumberFormat="0" applyBorder="0" applyAlignment="0" applyProtection="0"/>
    <xf numFmtId="0" fontId="30" fillId="25" borderId="11" applyNumberFormat="0" applyAlignment="0" applyProtection="0"/>
    <xf numFmtId="0" fontId="32" fillId="26" borderId="1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41" fillId="26" borderId="0" applyNumberFormat="0" applyFont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>
      <alignment horizontal="right"/>
    </xf>
    <xf numFmtId="15" fontId="41" fillId="0" borderId="0" applyFont="0" applyFill="0" applyBorder="0" applyProtection="0">
      <alignment horizontal="center"/>
    </xf>
    <xf numFmtId="0" fontId="41" fillId="8" borderId="0" applyNumberFormat="0" applyFont="0" applyBorder="0" applyAlignment="0" applyProtection="0"/>
    <xf numFmtId="171" fontId="46" fillId="0" borderId="0" applyFill="0" applyBorder="0" applyProtection="0"/>
    <xf numFmtId="168" fontId="16" fillId="27" borderId="13" applyNumberFormat="0" applyAlignment="0" applyProtection="0"/>
    <xf numFmtId="168" fontId="39" fillId="25" borderId="13" applyNumberFormat="0" applyAlignment="0" applyProtection="0"/>
    <xf numFmtId="168" fontId="39" fillId="25" borderId="13" applyNumberFormat="0" applyAlignment="0" applyProtection="0"/>
    <xf numFmtId="168" fontId="39" fillId="25" borderId="13" applyNumberFormat="0" applyAlignment="0" applyProtection="0"/>
    <xf numFmtId="168" fontId="39" fillId="0" borderId="0" applyNumberFormat="0" applyFill="0" applyBorder="0" applyAlignment="0" applyProtection="0"/>
    <xf numFmtId="168" fontId="39" fillId="0" borderId="0" applyNumberFormat="0" applyFill="0" applyBorder="0" applyAlignment="0" applyProtection="0"/>
    <xf numFmtId="168" fontId="39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5" fontId="41" fillId="0" borderId="0" applyFont="0" applyFill="0" applyBorder="0" applyProtection="0">
      <alignment horizontal="center"/>
    </xf>
    <xf numFmtId="169" fontId="45" fillId="28" borderId="14" applyAlignment="0">
      <protection locked="0"/>
    </xf>
    <xf numFmtId="168" fontId="45" fillId="28" borderId="14" applyAlignment="0">
      <protection locked="0"/>
    </xf>
    <xf numFmtId="168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0" fontId="41" fillId="0" borderId="13" applyNumberFormat="0" applyFont="0" applyAlignment="0" applyProtection="0"/>
    <xf numFmtId="0" fontId="41" fillId="0" borderId="15" applyNumberFormat="0" applyFont="0" applyAlignment="0" applyProtection="0"/>
    <xf numFmtId="0" fontId="41" fillId="15" borderId="0" applyNumberFormat="0" applyFont="0" applyBorder="0" applyAlignment="0" applyProtection="0"/>
    <xf numFmtId="0" fontId="41" fillId="0" borderId="0" applyFont="0" applyFill="0" applyBorder="0" applyAlignment="0" applyProtection="0"/>
    <xf numFmtId="0" fontId="25" fillId="9" borderId="0" applyNumberFormat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8" fillId="12" borderId="11" applyNumberFormat="0" applyAlignment="0" applyProtection="0"/>
    <xf numFmtId="0" fontId="31" fillId="0" borderId="19" applyNumberFormat="0" applyFill="0" applyAlignment="0" applyProtection="0"/>
    <xf numFmtId="0" fontId="27" fillId="28" borderId="0" applyNumberFormat="0" applyBorder="0" applyAlignment="0" applyProtection="0"/>
    <xf numFmtId="0" fontId="38" fillId="0" borderId="0"/>
    <xf numFmtId="0" fontId="6" fillId="0" borderId="0"/>
    <xf numFmtId="0" fontId="37" fillId="0" borderId="0"/>
    <xf numFmtId="0" fontId="6" fillId="0" borderId="0"/>
    <xf numFmtId="0" fontId="51" fillId="0" borderId="0"/>
    <xf numFmtId="0" fontId="52" fillId="0" borderId="0"/>
    <xf numFmtId="0" fontId="6" fillId="0" borderId="0"/>
    <xf numFmtId="0" fontId="2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37" fillId="29" borderId="20" applyNumberFormat="0" applyFont="0" applyAlignment="0" applyProtection="0"/>
    <xf numFmtId="0" fontId="29" fillId="25" borderId="21" applyNumberFormat="0" applyAlignment="0" applyProtection="0"/>
    <xf numFmtId="40" fontId="47" fillId="30" borderId="0">
      <alignment horizontal="right"/>
    </xf>
    <xf numFmtId="0" fontId="48" fillId="30" borderId="0">
      <alignment horizontal="right"/>
    </xf>
    <xf numFmtId="0" fontId="49" fillId="30" borderId="22"/>
    <xf numFmtId="0" fontId="49" fillId="0" borderId="0" applyBorder="0">
      <alignment horizontal="centerContinuous"/>
    </xf>
    <xf numFmtId="0" fontId="50" fillId="0" borderId="0" applyBorder="0">
      <alignment horizontal="centerContinuous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53" fillId="28" borderId="23" applyNumberFormat="0" applyProtection="0">
      <alignment vertical="center"/>
    </xf>
    <xf numFmtId="4" fontId="54" fillId="31" borderId="23" applyNumberFormat="0" applyProtection="0">
      <alignment vertical="center"/>
    </xf>
    <xf numFmtId="4" fontId="53" fillId="31" borderId="23" applyNumberFormat="0" applyProtection="0">
      <alignment horizontal="left" vertical="center" indent="1"/>
    </xf>
    <xf numFmtId="0" fontId="53" fillId="31" borderId="23" applyNumberFormat="0" applyProtection="0">
      <alignment horizontal="left" vertical="top" indent="1"/>
    </xf>
    <xf numFmtId="4" fontId="53" fillId="32" borderId="0" applyNumberFormat="0" applyProtection="0">
      <alignment horizontal="left" vertical="center" indent="1"/>
    </xf>
    <xf numFmtId="4" fontId="52" fillId="8" borderId="23" applyNumberFormat="0" applyProtection="0">
      <alignment horizontal="right" vertical="center"/>
    </xf>
    <xf numFmtId="4" fontId="52" fillId="14" borderId="23" applyNumberFormat="0" applyProtection="0">
      <alignment horizontal="right" vertical="center"/>
    </xf>
    <xf numFmtId="4" fontId="52" fillId="22" borderId="23" applyNumberFormat="0" applyProtection="0">
      <alignment horizontal="right" vertical="center"/>
    </xf>
    <xf numFmtId="4" fontId="52" fillId="16" borderId="23" applyNumberFormat="0" applyProtection="0">
      <alignment horizontal="right" vertical="center"/>
    </xf>
    <xf numFmtId="4" fontId="52" fillId="20" borderId="23" applyNumberFormat="0" applyProtection="0">
      <alignment horizontal="right" vertical="center"/>
    </xf>
    <xf numFmtId="4" fontId="52" fillId="24" borderId="23" applyNumberFormat="0" applyProtection="0">
      <alignment horizontal="right" vertical="center"/>
    </xf>
    <xf numFmtId="4" fontId="52" fillId="23" borderId="23" applyNumberFormat="0" applyProtection="0">
      <alignment horizontal="right" vertical="center"/>
    </xf>
    <xf numFmtId="4" fontId="52" fillId="33" borderId="23" applyNumberFormat="0" applyProtection="0">
      <alignment horizontal="right" vertical="center"/>
    </xf>
    <xf numFmtId="4" fontId="52" fillId="15" borderId="23" applyNumberFormat="0" applyProtection="0">
      <alignment horizontal="right" vertical="center"/>
    </xf>
    <xf numFmtId="4" fontId="53" fillId="34" borderId="24" applyNumberFormat="0" applyProtection="0">
      <alignment horizontal="left" vertical="center" indent="1"/>
    </xf>
    <xf numFmtId="4" fontId="52" fillId="35" borderId="0" applyNumberFormat="0" applyProtection="0">
      <alignment horizontal="left" vertical="center" indent="1"/>
    </xf>
    <xf numFmtId="4" fontId="55" fillId="36" borderId="0" applyNumberFormat="0" applyProtection="0">
      <alignment horizontal="left" vertical="center" indent="1"/>
    </xf>
    <xf numFmtId="4" fontId="55" fillId="36" borderId="0" applyNumberFormat="0" applyProtection="0">
      <alignment horizontal="left" vertical="center" indent="1"/>
    </xf>
    <xf numFmtId="4" fontId="52" fillId="37" borderId="23" applyNumberFormat="0" applyProtection="0">
      <alignment horizontal="right" vertical="center"/>
    </xf>
    <xf numFmtId="4" fontId="52" fillId="35" borderId="0" applyNumberFormat="0" applyProtection="0">
      <alignment horizontal="left" vertical="center" indent="1"/>
    </xf>
    <xf numFmtId="4" fontId="52" fillId="35" borderId="0" applyNumberFormat="0" applyProtection="0">
      <alignment horizontal="left" vertical="center" indent="1"/>
    </xf>
    <xf numFmtId="4" fontId="52" fillId="32" borderId="0" applyNumberFormat="0" applyProtection="0">
      <alignment horizontal="left" vertical="center" indent="1"/>
    </xf>
    <xf numFmtId="4" fontId="52" fillId="32" borderId="0" applyNumberFormat="0" applyProtection="0">
      <alignment horizontal="left" vertical="center" indent="1"/>
    </xf>
    <xf numFmtId="0" fontId="6" fillId="36" borderId="23" applyNumberFormat="0" applyProtection="0">
      <alignment horizontal="left" vertical="center" indent="1"/>
    </xf>
    <xf numFmtId="0" fontId="6" fillId="36" borderId="23" applyNumberFormat="0" applyProtection="0">
      <alignment horizontal="left" vertical="center" indent="1"/>
    </xf>
    <xf numFmtId="0" fontId="6" fillId="36" borderId="23" applyNumberFormat="0" applyProtection="0">
      <alignment horizontal="left" vertical="top" indent="1"/>
    </xf>
    <xf numFmtId="0" fontId="6" fillId="36" borderId="23" applyNumberFormat="0" applyProtection="0">
      <alignment horizontal="left" vertical="top" indent="1"/>
    </xf>
    <xf numFmtId="0" fontId="6" fillId="32" borderId="23" applyNumberFormat="0" applyProtection="0">
      <alignment horizontal="left" vertical="center" indent="1"/>
    </xf>
    <xf numFmtId="0" fontId="6" fillId="32" borderId="23" applyNumberFormat="0" applyProtection="0">
      <alignment horizontal="left" vertical="center" indent="1"/>
    </xf>
    <xf numFmtId="0" fontId="6" fillId="32" borderId="23" applyNumberFormat="0" applyProtection="0">
      <alignment horizontal="left" vertical="top" indent="1"/>
    </xf>
    <xf numFmtId="0" fontId="6" fillId="32" borderId="23" applyNumberFormat="0" applyProtection="0">
      <alignment horizontal="left" vertical="top" indent="1"/>
    </xf>
    <xf numFmtId="0" fontId="6" fillId="38" borderId="23" applyNumberFormat="0" applyProtection="0">
      <alignment horizontal="left" vertical="center" indent="1"/>
    </xf>
    <xf numFmtId="0" fontId="6" fillId="38" borderId="23" applyNumberFormat="0" applyProtection="0">
      <alignment horizontal="left" vertical="center" indent="1"/>
    </xf>
    <xf numFmtId="0" fontId="6" fillId="38" borderId="23" applyNumberFormat="0" applyProtection="0">
      <alignment horizontal="left" vertical="top" indent="1"/>
    </xf>
    <xf numFmtId="0" fontId="6" fillId="38" borderId="23" applyNumberFormat="0" applyProtection="0">
      <alignment horizontal="left" vertical="top" indent="1"/>
    </xf>
    <xf numFmtId="0" fontId="6" fillId="39" borderId="23" applyNumberFormat="0" applyProtection="0">
      <alignment horizontal="left" vertical="center" indent="1"/>
    </xf>
    <xf numFmtId="0" fontId="6" fillId="39" borderId="23" applyNumberFormat="0" applyProtection="0">
      <alignment horizontal="left" vertical="center" indent="1"/>
    </xf>
    <xf numFmtId="0" fontId="6" fillId="39" borderId="23" applyNumberFormat="0" applyProtection="0">
      <alignment horizontal="left" vertical="top" indent="1"/>
    </xf>
    <xf numFmtId="0" fontId="6" fillId="39" borderId="23" applyNumberFormat="0" applyProtection="0">
      <alignment horizontal="left" vertical="top" indent="1"/>
    </xf>
    <xf numFmtId="4" fontId="52" fillId="40" borderId="23" applyNumberFormat="0" applyProtection="0">
      <alignment vertical="center"/>
    </xf>
    <xf numFmtId="4" fontId="56" fillId="40" borderId="23" applyNumberFormat="0" applyProtection="0">
      <alignment vertical="center"/>
    </xf>
    <xf numFmtId="4" fontId="52" fillId="40" borderId="23" applyNumberFormat="0" applyProtection="0">
      <alignment horizontal="left" vertical="center" indent="1"/>
    </xf>
    <xf numFmtId="0" fontId="52" fillId="40" borderId="23" applyNumberFormat="0" applyProtection="0">
      <alignment horizontal="left" vertical="top" indent="1"/>
    </xf>
    <xf numFmtId="4" fontId="52" fillId="35" borderId="23" applyNumberFormat="0" applyProtection="0">
      <alignment horizontal="right" vertical="center"/>
    </xf>
    <xf numFmtId="4" fontId="56" fillId="35" borderId="23" applyNumberFormat="0" applyProtection="0">
      <alignment horizontal="right" vertical="center"/>
    </xf>
    <xf numFmtId="4" fontId="52" fillId="37" borderId="23" applyNumberFormat="0" applyProtection="0">
      <alignment horizontal="left" vertical="center" indent="1"/>
    </xf>
    <xf numFmtId="0" fontId="52" fillId="32" borderId="23" applyNumberFormat="0" applyProtection="0">
      <alignment horizontal="left" vertical="top" indent="1"/>
    </xf>
    <xf numFmtId="4" fontId="57" fillId="41" borderId="0" applyNumberFormat="0" applyProtection="0">
      <alignment horizontal="left" vertical="center" indent="1"/>
    </xf>
    <xf numFmtId="4" fontId="57" fillId="41" borderId="0" applyNumberFormat="0" applyProtection="0">
      <alignment horizontal="left" vertical="center" indent="1"/>
    </xf>
    <xf numFmtId="4" fontId="40" fillId="35" borderId="23" applyNumberFormat="0" applyProtection="0">
      <alignment horizontal="right" vertical="center"/>
    </xf>
    <xf numFmtId="49" fontId="4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5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9" fontId="59" fillId="0" borderId="0" applyFont="0" applyFill="0" applyBorder="0" applyAlignment="0" applyProtection="0"/>
    <xf numFmtId="43" fontId="59" fillId="0" borderId="0" applyFont="0" applyFill="0" applyBorder="0" applyAlignment="0" applyProtection="0"/>
  </cellStyleXfs>
  <cellXfs count="316">
    <xf numFmtId="0" fontId="0" fillId="0" borderId="0" xfId="0"/>
    <xf numFmtId="3" fontId="8" fillId="2" borderId="0" xfId="2" applyNumberFormat="1" applyFont="1" applyFill="1"/>
    <xf numFmtId="0" fontId="8" fillId="2" borderId="0" xfId="2" applyFont="1" applyFill="1" applyAlignment="1">
      <alignment horizontal="left"/>
    </xf>
    <xf numFmtId="0" fontId="8" fillId="2" borderId="0" xfId="7" applyFont="1" applyFill="1"/>
    <xf numFmtId="0" fontId="8" fillId="2" borderId="0" xfId="7" applyFont="1" applyFill="1" applyAlignment="1">
      <alignment wrapText="1"/>
    </xf>
    <xf numFmtId="3" fontId="8" fillId="2" borderId="0" xfId="7" applyNumberFormat="1" applyFont="1" applyFill="1"/>
    <xf numFmtId="3" fontId="8" fillId="2" borderId="0" xfId="7" applyNumberFormat="1" applyFont="1" applyFill="1" applyAlignment="1">
      <alignment wrapText="1"/>
    </xf>
    <xf numFmtId="0" fontId="5" fillId="2" borderId="0" xfId="0" applyFont="1" applyFill="1"/>
    <xf numFmtId="0" fontId="8" fillId="2" borderId="0" xfId="2" applyFont="1" applyFill="1"/>
    <xf numFmtId="0" fontId="5" fillId="2" borderId="0" xfId="2" applyFont="1" applyFill="1"/>
    <xf numFmtId="0" fontId="8" fillId="2" borderId="0" xfId="4" applyFont="1" applyFill="1"/>
    <xf numFmtId="0" fontId="5" fillId="2" borderId="0" xfId="4" applyFont="1" applyFill="1"/>
    <xf numFmtId="0" fontId="8" fillId="2" borderId="0" xfId="1" applyFont="1" applyFill="1"/>
    <xf numFmtId="3" fontId="8" fillId="2" borderId="0" xfId="1" applyNumberFormat="1" applyFont="1" applyFill="1"/>
    <xf numFmtId="0" fontId="8" fillId="2" borderId="0" xfId="0" applyFont="1" applyFill="1"/>
    <xf numFmtId="3" fontId="5" fillId="2" borderId="0" xfId="2" applyNumberFormat="1" applyFont="1" applyFill="1"/>
    <xf numFmtId="3" fontId="8" fillId="2" borderId="0" xfId="0" applyNumberFormat="1" applyFont="1" applyFill="1"/>
    <xf numFmtId="3" fontId="5" fillId="2" borderId="0" xfId="0" applyNumberFormat="1" applyFont="1" applyFill="1"/>
    <xf numFmtId="0" fontId="9" fillId="2" borderId="0" xfId="2" applyFont="1" applyFill="1"/>
    <xf numFmtId="0" fontId="10" fillId="2" borderId="0" xfId="2" applyFont="1" applyFill="1"/>
    <xf numFmtId="0" fontId="7" fillId="2" borderId="0" xfId="2" applyFont="1" applyFill="1"/>
    <xf numFmtId="3" fontId="5" fillId="2" borderId="0" xfId="4" applyNumberFormat="1" applyFont="1" applyFill="1"/>
    <xf numFmtId="0" fontId="11" fillId="0" borderId="0" xfId="0" applyFont="1" applyAlignment="1">
      <alignment vertical="center"/>
    </xf>
    <xf numFmtId="0" fontId="7" fillId="2" borderId="0" xfId="0" applyFont="1" applyFill="1"/>
    <xf numFmtId="165" fontId="5" fillId="2" borderId="0" xfId="0" applyNumberFormat="1" applyFont="1" applyFill="1"/>
    <xf numFmtId="0" fontId="13" fillId="4" borderId="8" xfId="7" applyFont="1" applyFill="1" applyBorder="1" applyAlignment="1">
      <alignment horizontal="center" vertical="top"/>
    </xf>
    <xf numFmtId="0" fontId="13" fillId="4" borderId="6" xfId="7" applyFont="1" applyFill="1" applyBorder="1" applyAlignment="1">
      <alignment horizontal="center" vertical="top"/>
    </xf>
    <xf numFmtId="166" fontId="14" fillId="5" borderId="1" xfId="0" applyNumberFormat="1" applyFont="1" applyFill="1" applyBorder="1" applyAlignment="1">
      <alignment horizontal="right" vertical="top"/>
    </xf>
    <xf numFmtId="0" fontId="13" fillId="4" borderId="2" xfId="0" applyFont="1" applyFill="1" applyBorder="1"/>
    <xf numFmtId="3" fontId="13" fillId="4" borderId="3" xfId="0" applyNumberFormat="1" applyFont="1" applyFill="1" applyBorder="1"/>
    <xf numFmtId="0" fontId="12" fillId="2" borderId="0" xfId="0" applyFont="1" applyFill="1"/>
    <xf numFmtId="0" fontId="17" fillId="2" borderId="0" xfId="0" applyFont="1" applyFill="1"/>
    <xf numFmtId="0" fontId="16" fillId="2" borderId="0" xfId="1" applyFont="1" applyFill="1"/>
    <xf numFmtId="0" fontId="17" fillId="2" borderId="0" xfId="1" applyFont="1" applyFill="1"/>
    <xf numFmtId="3" fontId="17" fillId="2" borderId="0" xfId="1" applyNumberFormat="1" applyFont="1" applyFill="1"/>
    <xf numFmtId="0" fontId="13" fillId="4" borderId="1" xfId="1" applyFont="1" applyFill="1" applyBorder="1" applyAlignment="1">
      <alignment horizontal="center" vertical="top"/>
    </xf>
    <xf numFmtId="3" fontId="15" fillId="5" borderId="1" xfId="1" applyNumberFormat="1" applyFont="1" applyFill="1" applyBorder="1" applyAlignment="1">
      <alignment horizontal="center"/>
    </xf>
    <xf numFmtId="3" fontId="17" fillId="3" borderId="1" xfId="1" applyNumberFormat="1" applyFont="1" applyFill="1" applyBorder="1" applyAlignment="1">
      <alignment horizontal="center"/>
    </xf>
    <xf numFmtId="164" fontId="17" fillId="3" borderId="1" xfId="1" applyNumberFormat="1" applyFont="1" applyFill="1" applyBorder="1" applyAlignment="1">
      <alignment horizontal="center"/>
    </xf>
    <xf numFmtId="165" fontId="13" fillId="4" borderId="1" xfId="1" applyNumberFormat="1" applyFont="1" applyFill="1" applyBorder="1"/>
    <xf numFmtId="0" fontId="16" fillId="2" borderId="0" xfId="2" applyFont="1" applyFill="1"/>
    <xf numFmtId="0" fontId="17" fillId="2" borderId="0" xfId="2" applyFont="1" applyFill="1"/>
    <xf numFmtId="0" fontId="15" fillId="2" borderId="0" xfId="2" applyFont="1" applyFill="1"/>
    <xf numFmtId="0" fontId="13" fillId="4" borderId="1" xfId="2" applyFont="1" applyFill="1" applyBorder="1" applyAlignment="1">
      <alignment horizontal="center" vertical="top"/>
    </xf>
    <xf numFmtId="0" fontId="13" fillId="4" borderId="4" xfId="2" applyFont="1" applyFill="1" applyBorder="1" applyAlignment="1">
      <alignment horizontal="center" vertical="top"/>
    </xf>
    <xf numFmtId="0" fontId="15" fillId="6" borderId="1" xfId="2" applyFont="1" applyFill="1" applyBorder="1" applyAlignment="1">
      <alignment horizontal="left"/>
    </xf>
    <xf numFmtId="3" fontId="15" fillId="5" borderId="1" xfId="2" applyNumberFormat="1" applyFont="1" applyFill="1" applyBorder="1"/>
    <xf numFmtId="164" fontId="15" fillId="5" borderId="4" xfId="2" applyNumberFormat="1" applyFont="1" applyFill="1" applyBorder="1"/>
    <xf numFmtId="3" fontId="15" fillId="5" borderId="7" xfId="2" applyNumberFormat="1" applyFont="1" applyFill="1" applyBorder="1"/>
    <xf numFmtId="0" fontId="15" fillId="5" borderId="1" xfId="0" applyFont="1" applyFill="1" applyBorder="1"/>
    <xf numFmtId="3" fontId="15" fillId="5" borderId="1" xfId="3" applyNumberFormat="1" applyFont="1" applyFill="1" applyBorder="1"/>
    <xf numFmtId="164" fontId="15" fillId="5" borderId="1" xfId="3" applyNumberFormat="1" applyFont="1" applyFill="1" applyBorder="1"/>
    <xf numFmtId="0" fontId="16" fillId="2" borderId="0" xfId="4" applyFont="1" applyFill="1"/>
    <xf numFmtId="0" fontId="17" fillId="2" borderId="0" xfId="4" applyFont="1" applyFill="1"/>
    <xf numFmtId="0" fontId="18" fillId="2" borderId="0" xfId="4" applyFont="1" applyFill="1"/>
    <xf numFmtId="0" fontId="15" fillId="6" borderId="1" xfId="4" applyFont="1" applyFill="1" applyBorder="1" applyAlignment="1">
      <alignment horizontal="left"/>
    </xf>
    <xf numFmtId="3" fontId="15" fillId="5" borderId="1" xfId="4" applyNumberFormat="1" applyFont="1" applyFill="1" applyBorder="1"/>
    <xf numFmtId="164" fontId="15" fillId="5" borderId="1" xfId="4" applyNumberFormat="1" applyFont="1" applyFill="1" applyBorder="1"/>
    <xf numFmtId="0" fontId="15" fillId="5" borderId="1" xfId="4" applyFont="1" applyFill="1" applyBorder="1"/>
    <xf numFmtId="1" fontId="15" fillId="5" borderId="1" xfId="4" applyNumberFormat="1" applyFont="1" applyFill="1" applyBorder="1"/>
    <xf numFmtId="3" fontId="15" fillId="2" borderId="1" xfId="1" applyNumberFormat="1" applyFont="1" applyFill="1" applyBorder="1" applyAlignment="1">
      <alignment horizontal="center"/>
    </xf>
    <xf numFmtId="0" fontId="18" fillId="2" borderId="0" xfId="7" applyFont="1" applyFill="1"/>
    <xf numFmtId="0" fontId="15" fillId="6" borderId="5" xfId="2" applyFont="1" applyFill="1" applyBorder="1" applyAlignment="1">
      <alignment horizontal="left"/>
    </xf>
    <xf numFmtId="165" fontId="15" fillId="5" borderId="1" xfId="1" applyNumberFormat="1" applyFont="1" applyFill="1" applyBorder="1"/>
    <xf numFmtId="0" fontId="6" fillId="2" borderId="0" xfId="0" applyFont="1" applyFill="1"/>
    <xf numFmtId="3" fontId="13" fillId="4" borderId="1" xfId="3" applyNumberFormat="1" applyFont="1" applyFill="1" applyBorder="1"/>
    <xf numFmtId="3" fontId="15" fillId="5" borderId="1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1" fontId="15" fillId="5" borderId="1" xfId="0" applyNumberFormat="1" applyFont="1" applyFill="1" applyBorder="1"/>
    <xf numFmtId="3" fontId="13" fillId="4" borderId="1" xfId="1" applyNumberFormat="1" applyFont="1" applyFill="1" applyBorder="1" applyAlignment="1">
      <alignment horizontal="right" wrapText="1"/>
    </xf>
    <xf numFmtId="1" fontId="15" fillId="5" borderId="1" xfId="2" applyNumberFormat="1" applyFont="1" applyFill="1" applyBorder="1"/>
    <xf numFmtId="3" fontId="15" fillId="5" borderId="1" xfId="9" applyNumberFormat="1" applyFont="1" applyFill="1" applyBorder="1" applyAlignment="1">
      <alignment horizontal="right"/>
    </xf>
    <xf numFmtId="0" fontId="13" fillId="4" borderId="1" xfId="1" applyFont="1" applyFill="1" applyBorder="1" applyAlignment="1">
      <alignment horizontal="center" vertical="top" wrapText="1"/>
    </xf>
    <xf numFmtId="0" fontId="13" fillId="4" borderId="1" xfId="2" applyFont="1" applyFill="1" applyBorder="1" applyAlignment="1">
      <alignment horizontal="center" vertical="top" wrapText="1"/>
    </xf>
    <xf numFmtId="0" fontId="13" fillId="4" borderId="4" xfId="2" applyFont="1" applyFill="1" applyBorder="1" applyAlignment="1">
      <alignment horizontal="center" vertical="top" wrapText="1"/>
    </xf>
    <xf numFmtId="0" fontId="15" fillId="5" borderId="0" xfId="0" applyFont="1" applyFill="1"/>
    <xf numFmtId="3" fontId="13" fillId="4" borderId="1" xfId="2" applyNumberFormat="1" applyFont="1" applyFill="1" applyBorder="1"/>
    <xf numFmtId="0" fontId="13" fillId="4" borderId="1" xfId="2" applyFont="1" applyFill="1" applyBorder="1"/>
    <xf numFmtId="0" fontId="13" fillId="4" borderId="1" xfId="0" applyFont="1" applyFill="1" applyBorder="1"/>
    <xf numFmtId="3" fontId="13" fillId="4" borderId="1" xfId="0" applyNumberFormat="1" applyFont="1" applyFill="1" applyBorder="1"/>
    <xf numFmtId="0" fontId="13" fillId="4" borderId="1" xfId="1" applyFont="1" applyFill="1" applyBorder="1"/>
    <xf numFmtId="0" fontId="13" fillId="4" borderId="1" xfId="3" applyFont="1" applyFill="1" applyBorder="1" applyAlignment="1">
      <alignment horizontal="center" vertical="top"/>
    </xf>
    <xf numFmtId="0" fontId="13" fillId="4" borderId="1" xfId="3" applyFont="1" applyFill="1" applyBorder="1" applyAlignment="1">
      <alignment horizontal="center" vertical="top" wrapText="1"/>
    </xf>
    <xf numFmtId="0" fontId="13" fillId="4" borderId="1" xfId="4" applyFont="1" applyFill="1" applyBorder="1" applyAlignment="1">
      <alignment horizontal="center" vertical="top"/>
    </xf>
    <xf numFmtId="0" fontId="13" fillId="4" borderId="1" xfId="4" applyFont="1" applyFill="1" applyBorder="1" applyAlignment="1">
      <alignment horizontal="center" vertical="top" wrapText="1"/>
    </xf>
    <xf numFmtId="3" fontId="15" fillId="5" borderId="1" xfId="4" applyNumberFormat="1" applyFont="1" applyFill="1" applyBorder="1" applyAlignment="1">
      <alignment horizontal="right"/>
    </xf>
    <xf numFmtId="3" fontId="13" fillId="4" borderId="1" xfId="4" applyNumberFormat="1" applyFont="1" applyFill="1" applyBorder="1"/>
    <xf numFmtId="0" fontId="13" fillId="4" borderId="1" xfId="4" applyFont="1" applyFill="1" applyBorder="1"/>
    <xf numFmtId="0" fontId="13" fillId="4" borderId="1" xfId="7" applyFont="1" applyFill="1" applyBorder="1"/>
    <xf numFmtId="3" fontId="13" fillId="4" borderId="1" xfId="1" applyNumberFormat="1" applyFont="1" applyFill="1" applyBorder="1"/>
    <xf numFmtId="3" fontId="19" fillId="5" borderId="1" xfId="3" applyNumberFormat="1" applyFont="1" applyFill="1" applyBorder="1"/>
    <xf numFmtId="164" fontId="19" fillId="5" borderId="1" xfId="3" applyNumberFormat="1" applyFont="1" applyFill="1" applyBorder="1"/>
    <xf numFmtId="0" fontId="19" fillId="5" borderId="1" xfId="3" applyFont="1" applyFill="1" applyBorder="1"/>
    <xf numFmtId="1" fontId="19" fillId="5" borderId="1" xfId="3" applyNumberFormat="1" applyFont="1" applyFill="1" applyBorder="1"/>
    <xf numFmtId="3" fontId="19" fillId="5" borderId="1" xfId="2" applyNumberFormat="1" applyFont="1" applyFill="1" applyBorder="1"/>
    <xf numFmtId="164" fontId="19" fillId="5" borderId="4" xfId="2" applyNumberFormat="1" applyFont="1" applyFill="1" applyBorder="1"/>
    <xf numFmtId="0" fontId="19" fillId="6" borderId="1" xfId="2" applyFont="1" applyFill="1" applyBorder="1" applyAlignment="1">
      <alignment horizontal="left"/>
    </xf>
    <xf numFmtId="0" fontId="19" fillId="5" borderId="0" xfId="0" applyFont="1" applyFill="1"/>
    <xf numFmtId="0" fontId="19" fillId="5" borderId="1" xfId="0" applyFont="1" applyFill="1" applyBorder="1"/>
    <xf numFmtId="0" fontId="19" fillId="5" borderId="5" xfId="0" applyFont="1" applyFill="1" applyBorder="1"/>
    <xf numFmtId="0" fontId="19" fillId="5" borderId="7" xfId="0" applyFont="1" applyFill="1" applyBorder="1"/>
    <xf numFmtId="3" fontId="19" fillId="5" borderId="7" xfId="2" applyNumberFormat="1" applyFont="1" applyFill="1" applyBorder="1"/>
    <xf numFmtId="0" fontId="19" fillId="6" borderId="7" xfId="2" applyFont="1" applyFill="1" applyBorder="1" applyAlignment="1">
      <alignment horizontal="left"/>
    </xf>
    <xf numFmtId="0" fontId="13" fillId="4" borderId="1" xfId="0" applyFont="1" applyFill="1" applyBorder="1" applyAlignment="1">
      <alignment horizontal="center" vertical="top" wrapText="1"/>
    </xf>
    <xf numFmtId="164" fontId="17" fillId="42" borderId="1" xfId="1" applyNumberFormat="1" applyFont="1" applyFill="1" applyBorder="1" applyAlignment="1">
      <alignment horizontal="center"/>
    </xf>
    <xf numFmtId="3" fontId="17" fillId="42" borderId="1" xfId="1" applyNumberFormat="1" applyFont="1" applyFill="1" applyBorder="1" applyAlignment="1">
      <alignment horizontal="center"/>
    </xf>
    <xf numFmtId="0" fontId="16" fillId="2" borderId="0" xfId="7" applyFont="1" applyFill="1" applyAlignment="1">
      <alignment wrapText="1"/>
    </xf>
    <xf numFmtId="0" fontId="14" fillId="6" borderId="30" xfId="0" applyFont="1" applyFill="1" applyBorder="1" applyAlignment="1">
      <alignment horizontal="left" vertical="top"/>
    </xf>
    <xf numFmtId="166" fontId="14" fillId="5" borderId="31" xfId="0" applyNumberFormat="1" applyFont="1" applyFill="1" applyBorder="1" applyAlignment="1">
      <alignment horizontal="right" vertical="top"/>
    </xf>
    <xf numFmtId="166" fontId="14" fillId="5" borderId="13" xfId="0" applyNumberFormat="1" applyFont="1" applyFill="1" applyBorder="1" applyAlignment="1">
      <alignment horizontal="right" vertical="top"/>
    </xf>
    <xf numFmtId="0" fontId="13" fillId="4" borderId="28" xfId="7" applyFont="1" applyFill="1" applyBorder="1" applyAlignment="1">
      <alignment horizontal="center" vertical="top" wrapText="1"/>
    </xf>
    <xf numFmtId="172" fontId="14" fillId="5" borderId="29" xfId="0" applyNumberFormat="1" applyFont="1" applyFill="1" applyBorder="1" applyAlignment="1">
      <alignment horizontal="right" vertical="top"/>
    </xf>
    <xf numFmtId="0" fontId="62" fillId="0" borderId="0" xfId="0" applyFont="1"/>
    <xf numFmtId="0" fontId="61" fillId="0" borderId="0" xfId="0" applyFont="1"/>
    <xf numFmtId="0" fontId="0" fillId="5" borderId="0" xfId="0" applyFill="1"/>
    <xf numFmtId="164" fontId="0" fillId="0" borderId="0" xfId="0" applyNumberFormat="1"/>
    <xf numFmtId="9" fontId="0" fillId="0" borderId="0" xfId="212" applyFont="1"/>
    <xf numFmtId="2" fontId="0" fillId="0" borderId="0" xfId="0" applyNumberFormat="1"/>
    <xf numFmtId="9" fontId="0" fillId="0" borderId="0" xfId="212" applyFont="1" applyFill="1"/>
    <xf numFmtId="9" fontId="0" fillId="43" borderId="0" xfId="212" applyFont="1" applyFill="1"/>
    <xf numFmtId="9" fontId="0" fillId="0" borderId="0" xfId="212" applyFont="1" applyBorder="1"/>
    <xf numFmtId="0" fontId="63" fillId="0" borderId="0" xfId="0" applyFont="1" applyAlignment="1">
      <alignment horizontal="left"/>
    </xf>
    <xf numFmtId="0" fontId="63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1" fontId="0" fillId="0" borderId="0" xfId="212" applyNumberFormat="1" applyFont="1" applyFill="1" applyBorder="1"/>
    <xf numFmtId="9" fontId="0" fillId="0" borderId="0" xfId="212" applyFont="1" applyFill="1" applyBorder="1"/>
    <xf numFmtId="0" fontId="61" fillId="0" borderId="32" xfId="0" applyFont="1" applyBorder="1"/>
    <xf numFmtId="173" fontId="0" fillId="0" borderId="0" xfId="212" applyNumberFormat="1" applyFont="1" applyFill="1"/>
    <xf numFmtId="173" fontId="0" fillId="0" borderId="0" xfId="212" applyNumberFormat="1" applyFont="1"/>
    <xf numFmtId="164" fontId="0" fillId="0" borderId="0" xfId="212" applyNumberFormat="1" applyFont="1" applyFill="1"/>
    <xf numFmtId="164" fontId="0" fillId="0" borderId="0" xfId="212" applyNumberFormat="1" applyFont="1"/>
    <xf numFmtId="2" fontId="61" fillId="0" borderId="0" xfId="0" applyNumberFormat="1" applyFont="1"/>
    <xf numFmtId="2" fontId="0" fillId="0" borderId="0" xfId="212" applyNumberFormat="1" applyFont="1" applyFill="1"/>
    <xf numFmtId="2" fontId="0" fillId="0" borderId="0" xfId="212" applyNumberFormat="1" applyFont="1"/>
    <xf numFmtId="0" fontId="61" fillId="0" borderId="33" xfId="0" applyFont="1" applyBorder="1"/>
    <xf numFmtId="173" fontId="0" fillId="0" borderId="0" xfId="212" applyNumberFormat="1" applyFont="1" applyFill="1" applyBorder="1"/>
    <xf numFmtId="0" fontId="39" fillId="2" borderId="0" xfId="0" applyFont="1" applyFill="1"/>
    <xf numFmtId="0" fontId="0" fillId="2" borderId="0" xfId="0" applyFill="1"/>
    <xf numFmtId="0" fontId="65" fillId="2" borderId="0" xfId="0" applyFont="1" applyFill="1"/>
    <xf numFmtId="0" fontId="66" fillId="2" borderId="0" xfId="0" applyFont="1" applyFill="1"/>
    <xf numFmtId="0" fontId="19" fillId="2" borderId="0" xfId="0" applyFont="1" applyFill="1"/>
    <xf numFmtId="0" fontId="18" fillId="5" borderId="0" xfId="0" applyFont="1" applyFill="1"/>
    <xf numFmtId="0" fontId="13" fillId="4" borderId="39" xfId="0" applyFont="1" applyFill="1" applyBorder="1"/>
    <xf numFmtId="0" fontId="13" fillId="4" borderId="40" xfId="0" applyFont="1" applyFill="1" applyBorder="1"/>
    <xf numFmtId="0" fontId="19" fillId="5" borderId="36" xfId="0" applyFont="1" applyFill="1" applyBorder="1"/>
    <xf numFmtId="0" fontId="19" fillId="5" borderId="38" xfId="0" applyFont="1" applyFill="1" applyBorder="1"/>
    <xf numFmtId="0" fontId="13" fillId="4" borderId="46" xfId="0" applyFont="1" applyFill="1" applyBorder="1"/>
    <xf numFmtId="0" fontId="19" fillId="6" borderId="47" xfId="0" applyFont="1" applyFill="1" applyBorder="1"/>
    <xf numFmtId="0" fontId="19" fillId="6" borderId="48" xfId="0" applyFont="1" applyFill="1" applyBorder="1"/>
    <xf numFmtId="0" fontId="13" fillId="4" borderId="47" xfId="0" applyFont="1" applyFill="1" applyBorder="1"/>
    <xf numFmtId="0" fontId="13" fillId="4" borderId="49" xfId="0" applyFont="1" applyFill="1" applyBorder="1"/>
    <xf numFmtId="0" fontId="19" fillId="5" borderId="35" xfId="0" applyFont="1" applyFill="1" applyBorder="1"/>
    <xf numFmtId="0" fontId="13" fillId="4" borderId="34" xfId="0" applyFont="1" applyFill="1" applyBorder="1"/>
    <xf numFmtId="0" fontId="18" fillId="5" borderId="36" xfId="0" applyFont="1" applyFill="1" applyBorder="1"/>
    <xf numFmtId="0" fontId="18" fillId="5" borderId="38" xfId="0" applyFont="1" applyFill="1" applyBorder="1"/>
    <xf numFmtId="0" fontId="13" fillId="4" borderId="35" xfId="0" applyFont="1" applyFill="1" applyBorder="1"/>
    <xf numFmtId="0" fontId="13" fillId="4" borderId="50" xfId="0" applyFont="1" applyFill="1" applyBorder="1"/>
    <xf numFmtId="0" fontId="18" fillId="5" borderId="51" xfId="0" applyFont="1" applyFill="1" applyBorder="1"/>
    <xf numFmtId="0" fontId="18" fillId="5" borderId="52" xfId="0" applyFont="1" applyFill="1" applyBorder="1"/>
    <xf numFmtId="0" fontId="18" fillId="5" borderId="35" xfId="0" applyFont="1" applyFill="1" applyBorder="1"/>
    <xf numFmtId="0" fontId="18" fillId="5" borderId="50" xfId="0" applyFont="1" applyFill="1" applyBorder="1"/>
    <xf numFmtId="0" fontId="18" fillId="5" borderId="37" xfId="0" applyFont="1" applyFill="1" applyBorder="1"/>
    <xf numFmtId="0" fontId="18" fillId="5" borderId="33" xfId="0" applyFont="1" applyFill="1" applyBorder="1"/>
    <xf numFmtId="0" fontId="13" fillId="4" borderId="33" xfId="0" applyFont="1" applyFill="1" applyBorder="1"/>
    <xf numFmtId="0" fontId="19" fillId="6" borderId="54" xfId="0" applyFont="1" applyFill="1" applyBorder="1"/>
    <xf numFmtId="0" fontId="19" fillId="6" borderId="56" xfId="0" applyFont="1" applyFill="1" applyBorder="1"/>
    <xf numFmtId="0" fontId="13" fillId="4" borderId="53" xfId="0" applyFont="1" applyFill="1" applyBorder="1"/>
    <xf numFmtId="0" fontId="13" fillId="4" borderId="54" xfId="0" applyFont="1" applyFill="1" applyBorder="1"/>
    <xf numFmtId="0" fontId="13" fillId="4" borderId="55" xfId="0" applyFont="1" applyFill="1" applyBorder="1"/>
    <xf numFmtId="0" fontId="19" fillId="44" borderId="42" xfId="0" applyFont="1" applyFill="1" applyBorder="1"/>
    <xf numFmtId="0" fontId="19" fillId="44" borderId="44" xfId="0" applyFont="1" applyFill="1" applyBorder="1"/>
    <xf numFmtId="0" fontId="19" fillId="45" borderId="42" xfId="0" applyFont="1" applyFill="1" applyBorder="1"/>
    <xf numFmtId="0" fontId="19" fillId="46" borderId="42" xfId="0" applyFont="1" applyFill="1" applyBorder="1"/>
    <xf numFmtId="0" fontId="19" fillId="47" borderId="42" xfId="0" applyFont="1" applyFill="1" applyBorder="1"/>
    <xf numFmtId="0" fontId="19" fillId="47" borderId="57" xfId="0" applyFont="1" applyFill="1" applyBorder="1"/>
    <xf numFmtId="0" fontId="19" fillId="47" borderId="9" xfId="0" applyFont="1" applyFill="1" applyBorder="1"/>
    <xf numFmtId="0" fontId="19" fillId="45" borderId="57" xfId="0" applyFont="1" applyFill="1" applyBorder="1"/>
    <xf numFmtId="0" fontId="19" fillId="45" borderId="9" xfId="0" applyFont="1" applyFill="1" applyBorder="1"/>
    <xf numFmtId="0" fontId="19" fillId="46" borderId="57" xfId="0" applyFont="1" applyFill="1" applyBorder="1"/>
    <xf numFmtId="0" fontId="19" fillId="46" borderId="9" xfId="0" applyFont="1" applyFill="1" applyBorder="1"/>
    <xf numFmtId="0" fontId="19" fillId="45" borderId="54" xfId="0" applyFont="1" applyFill="1" applyBorder="1"/>
    <xf numFmtId="0" fontId="19" fillId="46" borderId="54" xfId="0" applyFont="1" applyFill="1" applyBorder="1"/>
    <xf numFmtId="3" fontId="19" fillId="5" borderId="1" xfId="0" applyNumberFormat="1" applyFont="1" applyFill="1" applyBorder="1"/>
    <xf numFmtId="0" fontId="19" fillId="47" borderId="58" xfId="0" applyFont="1" applyFill="1" applyBorder="1"/>
    <xf numFmtId="0" fontId="19" fillId="44" borderId="57" xfId="0" applyFont="1" applyFill="1" applyBorder="1"/>
    <xf numFmtId="0" fontId="19" fillId="44" borderId="9" xfId="0" applyFont="1" applyFill="1" applyBorder="1"/>
    <xf numFmtId="0" fontId="19" fillId="45" borderId="56" xfId="0" applyFont="1" applyFill="1" applyBorder="1"/>
    <xf numFmtId="0" fontId="19" fillId="44" borderId="54" xfId="0" applyFont="1" applyFill="1" applyBorder="1"/>
    <xf numFmtId="164" fontId="8" fillId="2" borderId="0" xfId="0" applyNumberFormat="1" applyFont="1" applyFill="1"/>
    <xf numFmtId="0" fontId="61" fillId="0" borderId="0" xfId="0" applyFont="1" applyAlignment="1">
      <alignment horizontal="center"/>
    </xf>
    <xf numFmtId="0" fontId="61" fillId="0" borderId="37" xfId="0" applyFont="1" applyBorder="1"/>
    <xf numFmtId="164" fontId="0" fillId="0" borderId="51" xfId="0" applyNumberFormat="1" applyBorder="1"/>
    <xf numFmtId="0" fontId="0" fillId="5" borderId="37" xfId="0" applyFill="1" applyBorder="1"/>
    <xf numFmtId="164" fontId="0" fillId="0" borderId="37" xfId="0" applyNumberFormat="1" applyBorder="1"/>
    <xf numFmtId="164" fontId="0" fillId="0" borderId="52" xfId="0" applyNumberFormat="1" applyBorder="1"/>
    <xf numFmtId="164" fontId="0" fillId="0" borderId="50" xfId="0" applyNumberFormat="1" applyBorder="1"/>
    <xf numFmtId="9" fontId="0" fillId="0" borderId="51" xfId="212" applyFont="1" applyBorder="1"/>
    <xf numFmtId="0" fontId="61" fillId="0" borderId="27" xfId="0" applyFont="1" applyBorder="1"/>
    <xf numFmtId="0" fontId="61" fillId="0" borderId="61" xfId="0" applyFont="1" applyBorder="1"/>
    <xf numFmtId="0" fontId="61" fillId="0" borderId="22" xfId="0" applyFont="1" applyBorder="1"/>
    <xf numFmtId="164" fontId="0" fillId="0" borderId="51" xfId="212" applyNumberFormat="1" applyFont="1" applyFill="1" applyBorder="1"/>
    <xf numFmtId="0" fontId="0" fillId="0" borderId="37" xfId="0" applyBorder="1"/>
    <xf numFmtId="0" fontId="64" fillId="5" borderId="0" xfId="0" applyFont="1" applyFill="1"/>
    <xf numFmtId="2" fontId="0" fillId="0" borderId="51" xfId="0" applyNumberFormat="1" applyBorder="1"/>
    <xf numFmtId="2" fontId="0" fillId="0" borderId="52" xfId="0" applyNumberFormat="1" applyBorder="1"/>
    <xf numFmtId="0" fontId="64" fillId="0" borderId="0" xfId="0" applyFont="1"/>
    <xf numFmtId="0" fontId="0" fillId="5" borderId="60" xfId="0" applyFill="1" applyBorder="1"/>
    <xf numFmtId="164" fontId="0" fillId="0" borderId="34" xfId="0" applyNumberFormat="1" applyBorder="1"/>
    <xf numFmtId="164" fontId="0" fillId="0" borderId="60" xfId="0" applyNumberFormat="1" applyBorder="1"/>
    <xf numFmtId="0" fontId="0" fillId="5" borderId="34" xfId="0" applyFill="1" applyBorder="1"/>
    <xf numFmtId="9" fontId="0" fillId="47" borderId="50" xfId="212" applyFont="1" applyFill="1" applyBorder="1"/>
    <xf numFmtId="0" fontId="39" fillId="2" borderId="0" xfId="2" applyFont="1" applyFill="1"/>
    <xf numFmtId="2" fontId="0" fillId="0" borderId="1" xfId="212" applyNumberFormat="1" applyFont="1" applyFill="1" applyBorder="1"/>
    <xf numFmtId="9" fontId="0" fillId="0" borderId="1" xfId="212" applyFont="1" applyFill="1" applyBorder="1"/>
    <xf numFmtId="173" fontId="0" fillId="0" borderId="1" xfId="212" applyNumberFormat="1" applyFont="1" applyFill="1" applyBorder="1"/>
    <xf numFmtId="164" fontId="0" fillId="0" borderId="1" xfId="212" applyNumberFormat="1" applyFont="1" applyFill="1" applyBorder="1"/>
    <xf numFmtId="0" fontId="0" fillId="0" borderId="1" xfId="0" applyBorder="1"/>
    <xf numFmtId="164" fontId="0" fillId="0" borderId="1" xfId="0" applyNumberFormat="1" applyBorder="1"/>
    <xf numFmtId="173" fontId="61" fillId="0" borderId="1" xfId="212" applyNumberFormat="1" applyFont="1" applyFill="1" applyBorder="1"/>
    <xf numFmtId="0" fontId="0" fillId="2" borderId="1" xfId="0" applyFill="1" applyBorder="1"/>
    <xf numFmtId="0" fontId="0" fillId="2" borderId="27" xfId="0" applyFill="1" applyBorder="1"/>
    <xf numFmtId="164" fontId="5" fillId="2" borderId="0" xfId="0" applyNumberFormat="1" applyFont="1" applyFill="1"/>
    <xf numFmtId="0" fontId="19" fillId="47" borderId="44" xfId="0" applyFont="1" applyFill="1" applyBorder="1"/>
    <xf numFmtId="16" fontId="0" fillId="2" borderId="0" xfId="0" applyNumberFormat="1" applyFill="1"/>
    <xf numFmtId="0" fontId="19" fillId="45" borderId="44" xfId="0" applyFont="1" applyFill="1" applyBorder="1"/>
    <xf numFmtId="0" fontId="19" fillId="44" borderId="59" xfId="0" applyFont="1" applyFill="1" applyBorder="1"/>
    <xf numFmtId="0" fontId="65" fillId="0" borderId="50" xfId="0" applyFont="1" applyBorder="1"/>
    <xf numFmtId="0" fontId="65" fillId="0" borderId="34" xfId="0" applyFont="1" applyBorder="1"/>
    <xf numFmtId="2" fontId="13" fillId="4" borderId="1" xfId="1" applyNumberFormat="1" applyFont="1" applyFill="1" applyBorder="1"/>
    <xf numFmtId="164" fontId="15" fillId="5" borderId="1" xfId="0" applyNumberFormat="1" applyFont="1" applyFill="1" applyBorder="1" applyAlignment="1">
      <alignment horizontal="right"/>
    </xf>
    <xf numFmtId="3" fontId="19" fillId="5" borderId="1" xfId="0" applyNumberFormat="1" applyFont="1" applyFill="1" applyBorder="1" applyAlignment="1">
      <alignment horizontal="right"/>
    </xf>
    <xf numFmtId="164" fontId="19" fillId="5" borderId="1" xfId="0" applyNumberFormat="1" applyFont="1" applyFill="1" applyBorder="1" applyAlignment="1">
      <alignment horizontal="right"/>
    </xf>
    <xf numFmtId="0" fontId="13" fillId="4" borderId="39" xfId="0" applyFont="1" applyFill="1" applyBorder="1" applyAlignment="1">
      <alignment wrapText="1"/>
    </xf>
    <xf numFmtId="164" fontId="19" fillId="46" borderId="41" xfId="212" applyNumberFormat="1" applyFont="1" applyFill="1" applyBorder="1"/>
    <xf numFmtId="164" fontId="19" fillId="45" borderId="41" xfId="212" applyNumberFormat="1" applyFont="1" applyFill="1" applyBorder="1"/>
    <xf numFmtId="164" fontId="19" fillId="44" borderId="41" xfId="212" applyNumberFormat="1" applyFont="1" applyFill="1" applyBorder="1"/>
    <xf numFmtId="164" fontId="19" fillId="47" borderId="41" xfId="212" applyNumberFormat="1" applyFont="1" applyFill="1" applyBorder="1"/>
    <xf numFmtId="164" fontId="19" fillId="47" borderId="43" xfId="212" applyNumberFormat="1" applyFont="1" applyFill="1" applyBorder="1"/>
    <xf numFmtId="164" fontId="19" fillId="5" borderId="39" xfId="212" applyNumberFormat="1" applyFont="1" applyFill="1" applyBorder="1"/>
    <xf numFmtId="164" fontId="19" fillId="5" borderId="41" xfId="212" applyNumberFormat="1" applyFont="1" applyFill="1" applyBorder="1"/>
    <xf numFmtId="164" fontId="19" fillId="5" borderId="45" xfId="212" applyNumberFormat="1" applyFont="1" applyFill="1" applyBorder="1"/>
    <xf numFmtId="164" fontId="19" fillId="44" borderId="41" xfId="0" applyNumberFormat="1" applyFont="1" applyFill="1" applyBorder="1"/>
    <xf numFmtId="164" fontId="19" fillId="47" borderId="41" xfId="0" applyNumberFormat="1" applyFont="1" applyFill="1" applyBorder="1"/>
    <xf numFmtId="164" fontId="19" fillId="46" borderId="41" xfId="0" applyNumberFormat="1" applyFont="1" applyFill="1" applyBorder="1"/>
    <xf numFmtId="164" fontId="19" fillId="45" borderId="41" xfId="0" applyNumberFormat="1" applyFont="1" applyFill="1" applyBorder="1"/>
    <xf numFmtId="164" fontId="19" fillId="44" borderId="43" xfId="0" applyNumberFormat="1" applyFont="1" applyFill="1" applyBorder="1"/>
    <xf numFmtId="164" fontId="19" fillId="5" borderId="46" xfId="212" applyNumberFormat="1" applyFont="1" applyFill="1" applyBorder="1"/>
    <xf numFmtId="164" fontId="19" fillId="5" borderId="47" xfId="212" applyNumberFormat="1" applyFont="1" applyFill="1" applyBorder="1"/>
    <xf numFmtId="164" fontId="19" fillId="5" borderId="49" xfId="212" applyNumberFormat="1" applyFont="1" applyFill="1" applyBorder="1"/>
    <xf numFmtId="164" fontId="19" fillId="0" borderId="62" xfId="212" applyNumberFormat="1" applyFont="1" applyBorder="1"/>
    <xf numFmtId="164" fontId="19" fillId="0" borderId="62" xfId="0" applyNumberFormat="1" applyFont="1" applyBorder="1"/>
    <xf numFmtId="9" fontId="15" fillId="5" borderId="1" xfId="212" applyFont="1" applyFill="1" applyBorder="1"/>
    <xf numFmtId="9" fontId="15" fillId="5" borderId="1" xfId="212" applyFont="1" applyFill="1" applyBorder="1" applyAlignment="1">
      <alignment horizontal="center"/>
    </xf>
    <xf numFmtId="9" fontId="15" fillId="5" borderId="1" xfId="212" applyFont="1" applyFill="1" applyBorder="1" applyAlignment="1">
      <alignment horizontal="center" wrapText="1"/>
    </xf>
    <xf numFmtId="9" fontId="13" fillId="4" borderId="1" xfId="212" applyFont="1" applyFill="1" applyBorder="1" applyAlignment="1">
      <alignment horizontal="center"/>
    </xf>
    <xf numFmtId="9" fontId="13" fillId="4" borderId="1" xfId="212" applyFont="1" applyFill="1" applyBorder="1" applyAlignment="1">
      <alignment horizontal="center" wrapText="1"/>
    </xf>
    <xf numFmtId="9" fontId="13" fillId="4" borderId="1" xfId="212" applyFont="1" applyFill="1" applyBorder="1"/>
    <xf numFmtId="9" fontId="13" fillId="4" borderId="1" xfId="212" applyFont="1" applyFill="1" applyBorder="1" applyAlignment="1">
      <alignment wrapText="1"/>
    </xf>
    <xf numFmtId="0" fontId="39" fillId="2" borderId="0" xfId="2" applyFont="1" applyFill="1" applyAlignment="1">
      <alignment horizontal="left"/>
    </xf>
    <xf numFmtId="9" fontId="19" fillId="5" borderId="1" xfId="212" applyFont="1" applyFill="1" applyBorder="1"/>
    <xf numFmtId="9" fontId="5" fillId="2" borderId="0" xfId="212" applyFont="1" applyFill="1"/>
    <xf numFmtId="165" fontId="15" fillId="5" borderId="1" xfId="9" applyNumberFormat="1" applyFont="1" applyFill="1" applyBorder="1" applyAlignment="1">
      <alignment horizontal="right"/>
    </xf>
    <xf numFmtId="0" fontId="5" fillId="4" borderId="0" xfId="0" applyFont="1" applyFill="1"/>
    <xf numFmtId="9" fontId="67" fillId="4" borderId="0" xfId="212" applyFont="1" applyFill="1"/>
    <xf numFmtId="9" fontId="15" fillId="5" borderId="1" xfId="212" applyFont="1" applyFill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9" fontId="13" fillId="4" borderId="1" xfId="212" applyFont="1" applyFill="1" applyBorder="1" applyAlignment="1">
      <alignment horizontal="right"/>
    </xf>
    <xf numFmtId="0" fontId="14" fillId="6" borderId="1" xfId="0" applyFont="1" applyFill="1" applyBorder="1" applyAlignment="1">
      <alignment horizontal="left" vertical="top"/>
    </xf>
    <xf numFmtId="9" fontId="19" fillId="5" borderId="1" xfId="212" applyFont="1" applyFill="1" applyBorder="1" applyAlignment="1">
      <alignment horizontal="right"/>
    </xf>
    <xf numFmtId="0" fontId="7" fillId="2" borderId="10" xfId="0" applyFont="1" applyFill="1" applyBorder="1" applyAlignment="1">
      <alignment wrapText="1"/>
    </xf>
    <xf numFmtId="0" fontId="7" fillId="2" borderId="10" xfId="0" applyFont="1" applyFill="1" applyBorder="1"/>
    <xf numFmtId="164" fontId="0" fillId="0" borderId="0" xfId="212" applyNumberFormat="1" applyFont="1" applyBorder="1"/>
    <xf numFmtId="9" fontId="65" fillId="0" borderId="0" xfId="212" applyFont="1" applyFill="1" applyBorder="1"/>
    <xf numFmtId="164" fontId="1" fillId="0" borderId="0" xfId="212" applyNumberFormat="1" applyFont="1"/>
    <xf numFmtId="0" fontId="65" fillId="0" borderId="0" xfId="0" applyFont="1"/>
    <xf numFmtId="0" fontId="0" fillId="0" borderId="0" xfId="212" applyNumberFormat="1" applyFont="1"/>
    <xf numFmtId="0" fontId="1" fillId="0" borderId="0" xfId="212" applyNumberFormat="1" applyFont="1"/>
    <xf numFmtId="164" fontId="0" fillId="0" borderId="51" xfId="212" applyNumberFormat="1" applyFont="1" applyBorder="1"/>
    <xf numFmtId="164" fontId="0" fillId="0" borderId="52" xfId="212" applyNumberFormat="1" applyFont="1" applyBorder="1"/>
    <xf numFmtId="0" fontId="0" fillId="48" borderId="63" xfId="0" applyFill="1" applyBorder="1"/>
    <xf numFmtId="0" fontId="0" fillId="48" borderId="64" xfId="0" applyFill="1" applyBorder="1"/>
    <xf numFmtId="0" fontId="0" fillId="48" borderId="65" xfId="0" applyFill="1" applyBorder="1"/>
    <xf numFmtId="0" fontId="61" fillId="0" borderId="0" xfId="212" applyNumberFormat="1" applyFont="1"/>
    <xf numFmtId="0" fontId="0" fillId="0" borderId="0" xfId="212" applyNumberFormat="1" applyFont="1" applyFill="1"/>
    <xf numFmtId="0" fontId="61" fillId="0" borderId="0" xfId="212" applyNumberFormat="1" applyFont="1" applyFill="1" applyBorder="1"/>
    <xf numFmtId="0" fontId="0" fillId="0" borderId="0" xfId="212" applyNumberFormat="1" applyFont="1" applyFill="1" applyBorder="1"/>
    <xf numFmtId="164" fontId="0" fillId="0" borderId="33" xfId="212" applyNumberFormat="1" applyFont="1" applyBorder="1"/>
    <xf numFmtId="3" fontId="0" fillId="0" borderId="0" xfId="0" applyNumberFormat="1"/>
    <xf numFmtId="164" fontId="0" fillId="0" borderId="36" xfId="0" applyNumberFormat="1" applyBorder="1"/>
    <xf numFmtId="165" fontId="13" fillId="4" borderId="1" xfId="2" applyNumberFormat="1" applyFont="1" applyFill="1" applyBorder="1"/>
    <xf numFmtId="165" fontId="13" fillId="4" borderId="1" xfId="3" applyNumberFormat="1" applyFont="1" applyFill="1" applyBorder="1"/>
    <xf numFmtId="165" fontId="13" fillId="4" borderId="1" xfId="4" applyNumberFormat="1" applyFont="1" applyFill="1" applyBorder="1"/>
    <xf numFmtId="165" fontId="13" fillId="4" borderId="3" xfId="0" applyNumberFormat="1" applyFont="1" applyFill="1" applyBorder="1"/>
    <xf numFmtId="0" fontId="16" fillId="2" borderId="26" xfId="1" applyFont="1" applyFill="1" applyBorder="1" applyAlignment="1">
      <alignment horizontal="left" wrapText="1"/>
    </xf>
    <xf numFmtId="0" fontId="13" fillId="4" borderId="1" xfId="1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7" xfId="1" applyFont="1" applyFill="1" applyBorder="1" applyAlignment="1">
      <alignment horizontal="center" vertical="top"/>
    </xf>
    <xf numFmtId="0" fontId="13" fillId="4" borderId="5" xfId="1" applyFont="1" applyFill="1" applyBorder="1" applyAlignment="1">
      <alignment horizontal="center" vertical="top"/>
    </xf>
    <xf numFmtId="0" fontId="13" fillId="4" borderId="7" xfId="1" applyFont="1" applyFill="1" applyBorder="1" applyAlignment="1">
      <alignment horizontal="center" vertical="top" wrapText="1"/>
    </xf>
    <xf numFmtId="0" fontId="13" fillId="4" borderId="5" xfId="1" applyFont="1" applyFill="1" applyBorder="1" applyAlignment="1">
      <alignment horizontal="center" vertical="top" wrapText="1"/>
    </xf>
    <xf numFmtId="0" fontId="13" fillId="4" borderId="1" xfId="2" applyFont="1" applyFill="1" applyBorder="1" applyAlignment="1">
      <alignment horizontal="center" vertical="top" wrapText="1"/>
    </xf>
    <xf numFmtId="0" fontId="13" fillId="4" borderId="1" xfId="2" applyFont="1" applyFill="1" applyBorder="1" applyAlignment="1">
      <alignment horizontal="center" vertical="top"/>
    </xf>
    <xf numFmtId="0" fontId="13" fillId="4" borderId="4" xfId="2" applyFont="1" applyFill="1" applyBorder="1" applyAlignment="1">
      <alignment horizontal="center" vertical="top" wrapText="1"/>
    </xf>
    <xf numFmtId="0" fontId="13" fillId="4" borderId="1" xfId="3" applyFont="1" applyFill="1" applyBorder="1" applyAlignment="1">
      <alignment horizontal="center" vertical="top" wrapText="1"/>
    </xf>
    <xf numFmtId="0" fontId="13" fillId="4" borderId="1" xfId="3" applyFont="1" applyFill="1" applyBorder="1" applyAlignment="1">
      <alignment horizontal="center" vertical="top"/>
    </xf>
    <xf numFmtId="0" fontId="13" fillId="4" borderId="1" xfId="5" applyFont="1" applyFill="1" applyBorder="1" applyAlignment="1">
      <alignment horizontal="center" vertical="top" wrapText="1"/>
    </xf>
    <xf numFmtId="0" fontId="13" fillId="4" borderId="1" xfId="4" applyFont="1" applyFill="1" applyBorder="1" applyAlignment="1">
      <alignment horizontal="center" vertical="top" wrapText="1"/>
    </xf>
    <xf numFmtId="0" fontId="13" fillId="4" borderId="1" xfId="4" applyFont="1" applyFill="1" applyBorder="1" applyAlignment="1">
      <alignment horizontal="center" vertical="top"/>
    </xf>
    <xf numFmtId="0" fontId="16" fillId="2" borderId="0" xfId="7" applyFont="1" applyFill="1" applyAlignment="1">
      <alignment horizontal="left" wrapText="1"/>
    </xf>
    <xf numFmtId="0" fontId="13" fillId="4" borderId="7" xfId="7" applyFont="1" applyFill="1" applyBorder="1" applyAlignment="1">
      <alignment horizontal="center" vertical="top"/>
    </xf>
    <xf numFmtId="0" fontId="13" fillId="4" borderId="5" xfId="7" applyFont="1" applyFill="1" applyBorder="1" applyAlignment="1">
      <alignment horizontal="center" vertical="top"/>
    </xf>
    <xf numFmtId="0" fontId="13" fillId="4" borderId="9" xfId="4" applyFont="1" applyFill="1" applyBorder="1" applyAlignment="1">
      <alignment horizontal="center" vertical="top" wrapText="1"/>
    </xf>
    <xf numFmtId="0" fontId="13" fillId="4" borderId="4" xfId="4" applyFont="1" applyFill="1" applyBorder="1" applyAlignment="1">
      <alignment horizontal="center" vertical="top" wrapText="1"/>
    </xf>
    <xf numFmtId="0" fontId="16" fillId="2" borderId="27" xfId="7" applyFont="1" applyFill="1" applyBorder="1" applyAlignment="1">
      <alignment horizontal="left" wrapText="1"/>
    </xf>
    <xf numFmtId="175" fontId="0" fillId="0" borderId="0" xfId="0" applyNumberFormat="1"/>
    <xf numFmtId="177" fontId="0" fillId="0" borderId="52" xfId="213" applyNumberFormat="1" applyFont="1" applyBorder="1"/>
  </cellXfs>
  <cellStyles count="214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60% - Accent1 2" xfId="24" xr:uid="{00000000-0005-0000-0000-00000C000000}"/>
    <cellStyle name="60% - Accent2 2" xfId="25" xr:uid="{00000000-0005-0000-0000-00000D000000}"/>
    <cellStyle name="60% - Accent3 2" xfId="26" xr:uid="{00000000-0005-0000-0000-00000E000000}"/>
    <cellStyle name="60% - Accent4 2" xfId="27" xr:uid="{00000000-0005-0000-0000-00000F000000}"/>
    <cellStyle name="60% - Accent5 2" xfId="28" xr:uid="{00000000-0005-0000-0000-000010000000}"/>
    <cellStyle name="60% - Accent6 2" xfId="29" xr:uid="{00000000-0005-0000-0000-000011000000}"/>
    <cellStyle name="Accent1 2" xfId="30" xr:uid="{00000000-0005-0000-0000-000012000000}"/>
    <cellStyle name="Accent2 2" xfId="31" xr:uid="{00000000-0005-0000-0000-000013000000}"/>
    <cellStyle name="Accent3 2" xfId="32" xr:uid="{00000000-0005-0000-0000-000014000000}"/>
    <cellStyle name="Accent4 2" xfId="33" xr:uid="{00000000-0005-0000-0000-000015000000}"/>
    <cellStyle name="Accent5 2" xfId="34" xr:uid="{00000000-0005-0000-0000-000016000000}"/>
    <cellStyle name="Accent6 2" xfId="35" xr:uid="{00000000-0005-0000-0000-000017000000}"/>
    <cellStyle name="Bad 2" xfId="36" xr:uid="{00000000-0005-0000-0000-000018000000}"/>
    <cellStyle name="Calculation 2" xfId="37" xr:uid="{00000000-0005-0000-0000-000019000000}"/>
    <cellStyle name="Check Cell 2" xfId="38" xr:uid="{00000000-0005-0000-0000-00001A000000}"/>
    <cellStyle name="Comma" xfId="213" builtinId="3"/>
    <cellStyle name="Comma 2" xfId="39" xr:uid="{00000000-0005-0000-0000-00001B000000}"/>
    <cellStyle name="Comma 2 2" xfId="40" xr:uid="{00000000-0005-0000-0000-00001C000000}"/>
    <cellStyle name="Comma 2 3" xfId="41" xr:uid="{00000000-0005-0000-0000-00001D000000}"/>
    <cellStyle name="Comma 2 4" xfId="42" xr:uid="{00000000-0005-0000-0000-00001E000000}"/>
    <cellStyle name="Comma 3" xfId="43" xr:uid="{00000000-0005-0000-0000-00001F000000}"/>
    <cellStyle name="Comma 4" xfId="183" xr:uid="{00000000-0005-0000-0000-000020000000}"/>
    <cellStyle name="Comma 5" xfId="185" xr:uid="{00000000-0005-0000-0000-000021000000}"/>
    <cellStyle name="Comma 6" xfId="11" xr:uid="{00000000-0005-0000-0000-000022000000}"/>
    <cellStyle name="Explanatory Text 2" xfId="44" xr:uid="{00000000-0005-0000-0000-000023000000}"/>
    <cellStyle name="EYBlocked" xfId="45" xr:uid="{00000000-0005-0000-0000-000024000000}"/>
    <cellStyle name="EYCallUp" xfId="46" xr:uid="{00000000-0005-0000-0000-000025000000}"/>
    <cellStyle name="EYCheck" xfId="47" xr:uid="{00000000-0005-0000-0000-000026000000}"/>
    <cellStyle name="EYDate" xfId="48" xr:uid="{00000000-0005-0000-0000-000027000000}"/>
    <cellStyle name="EYDeviant" xfId="49" xr:uid="{00000000-0005-0000-0000-000028000000}"/>
    <cellStyle name="EYFlag" xfId="50" xr:uid="{00000000-0005-0000-0000-000029000000}"/>
    <cellStyle name="EYHeader1" xfId="51" xr:uid="{00000000-0005-0000-0000-00002A000000}"/>
    <cellStyle name="EYHeader1 2" xfId="52" xr:uid="{00000000-0005-0000-0000-00002B000000}"/>
    <cellStyle name="EYHeader1 3" xfId="53" xr:uid="{00000000-0005-0000-0000-00002C000000}"/>
    <cellStyle name="EYHeader1 4" xfId="54" xr:uid="{00000000-0005-0000-0000-00002D000000}"/>
    <cellStyle name="EYHeader2" xfId="55" xr:uid="{00000000-0005-0000-0000-00002E000000}"/>
    <cellStyle name="EYHeader2 2" xfId="56" xr:uid="{00000000-0005-0000-0000-00002F000000}"/>
    <cellStyle name="EYHeader2 3" xfId="57" xr:uid="{00000000-0005-0000-0000-000030000000}"/>
    <cellStyle name="EYHeader3" xfId="58" xr:uid="{00000000-0005-0000-0000-000031000000}"/>
    <cellStyle name="EYInputDate" xfId="59" xr:uid="{00000000-0005-0000-0000-000032000000}"/>
    <cellStyle name="EYInputPercent" xfId="60" xr:uid="{00000000-0005-0000-0000-000033000000}"/>
    <cellStyle name="EYInputValue" xfId="61" xr:uid="{00000000-0005-0000-0000-000034000000}"/>
    <cellStyle name="EYNormal" xfId="62" xr:uid="{00000000-0005-0000-0000-000035000000}"/>
    <cellStyle name="EYPercent" xfId="63" xr:uid="{00000000-0005-0000-0000-000036000000}"/>
    <cellStyle name="EYPercentCapped" xfId="64" xr:uid="{00000000-0005-0000-0000-000037000000}"/>
    <cellStyle name="EYSubTotal" xfId="65" xr:uid="{00000000-0005-0000-0000-000038000000}"/>
    <cellStyle name="EYTotal" xfId="66" xr:uid="{00000000-0005-0000-0000-000039000000}"/>
    <cellStyle name="EYWIP" xfId="67" xr:uid="{00000000-0005-0000-0000-00003A000000}"/>
    <cellStyle name="General" xfId="68" xr:uid="{00000000-0005-0000-0000-00003B000000}"/>
    <cellStyle name="Good 2" xfId="69" xr:uid="{00000000-0005-0000-0000-00003C000000}"/>
    <cellStyle name="Heading 1 2" xfId="70" xr:uid="{00000000-0005-0000-0000-00003D000000}"/>
    <cellStyle name="Heading 2 2" xfId="71" xr:uid="{00000000-0005-0000-0000-00003E000000}"/>
    <cellStyle name="Heading 3 2" xfId="72" xr:uid="{00000000-0005-0000-0000-00003F000000}"/>
    <cellStyle name="Heading 4 2" xfId="73" xr:uid="{00000000-0005-0000-0000-000040000000}"/>
    <cellStyle name="Input 2" xfId="74" xr:uid="{00000000-0005-0000-0000-000041000000}"/>
    <cellStyle name="Linked Cell 2" xfId="75" xr:uid="{00000000-0005-0000-0000-000042000000}"/>
    <cellStyle name="Neutral 2" xfId="76" xr:uid="{00000000-0005-0000-0000-000043000000}"/>
    <cellStyle name="NJS" xfId="77" xr:uid="{00000000-0005-0000-0000-000044000000}"/>
    <cellStyle name="Normal" xfId="0" builtinId="0"/>
    <cellStyle name="Normal 10" xfId="78" xr:uid="{00000000-0005-0000-0000-000046000000}"/>
    <cellStyle name="Normal 11" xfId="180" xr:uid="{00000000-0005-0000-0000-000047000000}"/>
    <cellStyle name="Normal 11 2" xfId="182" xr:uid="{00000000-0005-0000-0000-000048000000}"/>
    <cellStyle name="Normal 12" xfId="181" xr:uid="{00000000-0005-0000-0000-000049000000}"/>
    <cellStyle name="Normal 13" xfId="184" xr:uid="{00000000-0005-0000-0000-00004A000000}"/>
    <cellStyle name="Normal 14" xfId="211" xr:uid="{00000000-0005-0000-0000-00004B000000}"/>
    <cellStyle name="Normal 15" xfId="10" xr:uid="{00000000-0005-0000-0000-00004C000000}"/>
    <cellStyle name="Normal 2" xfId="1" xr:uid="{00000000-0005-0000-0000-00004D000000}"/>
    <cellStyle name="Normal 2 2" xfId="80" xr:uid="{00000000-0005-0000-0000-00004E000000}"/>
    <cellStyle name="Normal 2 3" xfId="8" xr:uid="{00000000-0005-0000-0000-00004F000000}"/>
    <cellStyle name="Normal 2 3 2" xfId="81" xr:uid="{00000000-0005-0000-0000-000050000000}"/>
    <cellStyle name="Normal 2 4" xfId="82" xr:uid="{00000000-0005-0000-0000-000051000000}"/>
    <cellStyle name="Normal 2 5" xfId="83" xr:uid="{00000000-0005-0000-0000-000052000000}"/>
    <cellStyle name="Normal 2 6" xfId="79" xr:uid="{00000000-0005-0000-0000-000053000000}"/>
    <cellStyle name="Normal 3" xfId="2" xr:uid="{00000000-0005-0000-0000-000054000000}"/>
    <cellStyle name="Normal 3 2" xfId="85" xr:uid="{00000000-0005-0000-0000-000055000000}"/>
    <cellStyle name="Normal 3 3" xfId="86" xr:uid="{00000000-0005-0000-0000-000056000000}"/>
    <cellStyle name="Normal 3 3 2" xfId="87" xr:uid="{00000000-0005-0000-0000-000057000000}"/>
    <cellStyle name="Normal 3 3 2 2" xfId="188" xr:uid="{00000000-0005-0000-0000-000058000000}"/>
    <cellStyle name="Normal 3 3 3" xfId="187" xr:uid="{00000000-0005-0000-0000-000059000000}"/>
    <cellStyle name="Normal 3 4" xfId="88" xr:uid="{00000000-0005-0000-0000-00005A000000}"/>
    <cellStyle name="Normal 3 4 2" xfId="189" xr:uid="{00000000-0005-0000-0000-00005B000000}"/>
    <cellStyle name="Normal 3 5" xfId="186" xr:uid="{00000000-0005-0000-0000-00005C000000}"/>
    <cellStyle name="Normal 3 6" xfId="84" xr:uid="{00000000-0005-0000-0000-00005D000000}"/>
    <cellStyle name="Normal 4" xfId="3" xr:uid="{00000000-0005-0000-0000-00005E000000}"/>
    <cellStyle name="Normal 4 2" xfId="90" xr:uid="{00000000-0005-0000-0000-00005F000000}"/>
    <cellStyle name="Normal 4 3" xfId="91" xr:uid="{00000000-0005-0000-0000-000060000000}"/>
    <cellStyle name="Normal 4 3 2" xfId="92" xr:uid="{00000000-0005-0000-0000-000061000000}"/>
    <cellStyle name="Normal 4 3 2 2" xfId="192" xr:uid="{00000000-0005-0000-0000-000062000000}"/>
    <cellStyle name="Normal 4 3 3" xfId="191" xr:uid="{00000000-0005-0000-0000-000063000000}"/>
    <cellStyle name="Normal 4 4" xfId="93" xr:uid="{00000000-0005-0000-0000-000064000000}"/>
    <cellStyle name="Normal 4 4 2" xfId="94" xr:uid="{00000000-0005-0000-0000-000065000000}"/>
    <cellStyle name="Normal 4 4 2 2" xfId="194" xr:uid="{00000000-0005-0000-0000-000066000000}"/>
    <cellStyle name="Normal 4 4 3" xfId="193" xr:uid="{00000000-0005-0000-0000-000067000000}"/>
    <cellStyle name="Normal 4 5" xfId="95" xr:uid="{00000000-0005-0000-0000-000068000000}"/>
    <cellStyle name="Normal 4 5 2" xfId="195" xr:uid="{00000000-0005-0000-0000-000069000000}"/>
    <cellStyle name="Normal 4 6" xfId="96" xr:uid="{00000000-0005-0000-0000-00006A000000}"/>
    <cellStyle name="Normal 4 6 2" xfId="196" xr:uid="{00000000-0005-0000-0000-00006B000000}"/>
    <cellStyle name="Normal 4 7" xfId="190" xr:uid="{00000000-0005-0000-0000-00006C000000}"/>
    <cellStyle name="Normal 4 8" xfId="89" xr:uid="{00000000-0005-0000-0000-00006D000000}"/>
    <cellStyle name="Normal 5" xfId="4" xr:uid="{00000000-0005-0000-0000-00006E000000}"/>
    <cellStyle name="Normal 5 2" xfId="97" xr:uid="{00000000-0005-0000-0000-00006F000000}"/>
    <cellStyle name="Normal 6" xfId="5" xr:uid="{00000000-0005-0000-0000-000070000000}"/>
    <cellStyle name="Normal 6 2" xfId="99" xr:uid="{00000000-0005-0000-0000-000071000000}"/>
    <cellStyle name="Normal 6 2 2" xfId="100" xr:uid="{00000000-0005-0000-0000-000072000000}"/>
    <cellStyle name="Normal 6 2 2 2" xfId="199" xr:uid="{00000000-0005-0000-0000-000073000000}"/>
    <cellStyle name="Normal 6 2 3" xfId="198" xr:uid="{00000000-0005-0000-0000-000074000000}"/>
    <cellStyle name="Normal 6 3" xfId="101" xr:uid="{00000000-0005-0000-0000-000075000000}"/>
    <cellStyle name="Normal 6 3 2" xfId="102" xr:uid="{00000000-0005-0000-0000-000076000000}"/>
    <cellStyle name="Normal 6 3 2 2" xfId="201" xr:uid="{00000000-0005-0000-0000-000077000000}"/>
    <cellStyle name="Normal 6 3 3" xfId="200" xr:uid="{00000000-0005-0000-0000-000078000000}"/>
    <cellStyle name="Normal 6 4" xfId="103" xr:uid="{00000000-0005-0000-0000-000079000000}"/>
    <cellStyle name="Normal 6 4 2" xfId="202" xr:uid="{00000000-0005-0000-0000-00007A000000}"/>
    <cellStyle name="Normal 6 5" xfId="104" xr:uid="{00000000-0005-0000-0000-00007B000000}"/>
    <cellStyle name="Normal 6 5 2" xfId="203" xr:uid="{00000000-0005-0000-0000-00007C000000}"/>
    <cellStyle name="Normal 6 6" xfId="197" xr:uid="{00000000-0005-0000-0000-00007D000000}"/>
    <cellStyle name="Normal 6 7" xfId="98" xr:uid="{00000000-0005-0000-0000-00007E000000}"/>
    <cellStyle name="Normal 7" xfId="6" xr:uid="{00000000-0005-0000-0000-00007F000000}"/>
    <cellStyle name="Normal 7 2" xfId="106" xr:uid="{00000000-0005-0000-0000-000080000000}"/>
    <cellStyle name="Normal 7 2 2" xfId="107" xr:uid="{00000000-0005-0000-0000-000081000000}"/>
    <cellStyle name="Normal 7 2 2 2" xfId="206" xr:uid="{00000000-0005-0000-0000-000082000000}"/>
    <cellStyle name="Normal 7 2 3" xfId="205" xr:uid="{00000000-0005-0000-0000-000083000000}"/>
    <cellStyle name="Normal 7 3" xfId="108" xr:uid="{00000000-0005-0000-0000-000084000000}"/>
    <cellStyle name="Normal 7 4" xfId="109" xr:uid="{00000000-0005-0000-0000-000085000000}"/>
    <cellStyle name="Normal 7 4 2" xfId="207" xr:uid="{00000000-0005-0000-0000-000086000000}"/>
    <cellStyle name="Normal 7 5" xfId="204" xr:uid="{00000000-0005-0000-0000-000087000000}"/>
    <cellStyle name="Normal 7 6" xfId="105" xr:uid="{00000000-0005-0000-0000-000088000000}"/>
    <cellStyle name="Normal 8" xfId="7" xr:uid="{00000000-0005-0000-0000-000089000000}"/>
    <cellStyle name="Normal 8 2" xfId="111" xr:uid="{00000000-0005-0000-0000-00008A000000}"/>
    <cellStyle name="Normal 8 2 2" xfId="209" xr:uid="{00000000-0005-0000-0000-00008B000000}"/>
    <cellStyle name="Normal 8 3" xfId="112" xr:uid="{00000000-0005-0000-0000-00008C000000}"/>
    <cellStyle name="Normal 8 4" xfId="208" xr:uid="{00000000-0005-0000-0000-00008D000000}"/>
    <cellStyle name="Normal 8 5" xfId="110" xr:uid="{00000000-0005-0000-0000-00008E000000}"/>
    <cellStyle name="Normal 9" xfId="9" xr:uid="{00000000-0005-0000-0000-00008F000000}"/>
    <cellStyle name="Normal 9 2" xfId="210" xr:uid="{00000000-0005-0000-0000-000090000000}"/>
    <cellStyle name="Normal 9 3" xfId="113" xr:uid="{00000000-0005-0000-0000-000091000000}"/>
    <cellStyle name="Note 2" xfId="114" xr:uid="{00000000-0005-0000-0000-000092000000}"/>
    <cellStyle name="Output 2" xfId="115" xr:uid="{00000000-0005-0000-0000-000093000000}"/>
    <cellStyle name="Output Amounts" xfId="116" xr:uid="{00000000-0005-0000-0000-000094000000}"/>
    <cellStyle name="Output Column Headings" xfId="117" xr:uid="{00000000-0005-0000-0000-000095000000}"/>
    <cellStyle name="Output Line Items" xfId="118" xr:uid="{00000000-0005-0000-0000-000096000000}"/>
    <cellStyle name="Output Report Heading" xfId="119" xr:uid="{00000000-0005-0000-0000-000097000000}"/>
    <cellStyle name="Output Report Title" xfId="120" xr:uid="{00000000-0005-0000-0000-000098000000}"/>
    <cellStyle name="Percent" xfId="212" builtinId="5"/>
    <cellStyle name="Percent 2" xfId="121" xr:uid="{00000000-0005-0000-0000-00009A000000}"/>
    <cellStyle name="Percent 2 2" xfId="122" xr:uid="{00000000-0005-0000-0000-00009B000000}"/>
    <cellStyle name="Percent 2 3" xfId="123" xr:uid="{00000000-0005-0000-0000-00009C000000}"/>
    <cellStyle name="Percent 2 4" xfId="124" xr:uid="{00000000-0005-0000-0000-00009D000000}"/>
    <cellStyle name="Percent 3" xfId="125" xr:uid="{00000000-0005-0000-0000-00009E000000}"/>
    <cellStyle name="SAPBEXaggData" xfId="126" xr:uid="{00000000-0005-0000-0000-00009F000000}"/>
    <cellStyle name="SAPBEXaggDataEmph" xfId="127" xr:uid="{00000000-0005-0000-0000-0000A0000000}"/>
    <cellStyle name="SAPBEXaggItem" xfId="128" xr:uid="{00000000-0005-0000-0000-0000A1000000}"/>
    <cellStyle name="SAPBEXaggItemX" xfId="129" xr:uid="{00000000-0005-0000-0000-0000A2000000}"/>
    <cellStyle name="SAPBEXchaText" xfId="130" xr:uid="{00000000-0005-0000-0000-0000A3000000}"/>
    <cellStyle name="SAPBEXexcBad7" xfId="131" xr:uid="{00000000-0005-0000-0000-0000A4000000}"/>
    <cellStyle name="SAPBEXexcBad8" xfId="132" xr:uid="{00000000-0005-0000-0000-0000A5000000}"/>
    <cellStyle name="SAPBEXexcBad9" xfId="133" xr:uid="{00000000-0005-0000-0000-0000A6000000}"/>
    <cellStyle name="SAPBEXexcCritical4" xfId="134" xr:uid="{00000000-0005-0000-0000-0000A7000000}"/>
    <cellStyle name="SAPBEXexcCritical5" xfId="135" xr:uid="{00000000-0005-0000-0000-0000A8000000}"/>
    <cellStyle name="SAPBEXexcCritical6" xfId="136" xr:uid="{00000000-0005-0000-0000-0000A9000000}"/>
    <cellStyle name="SAPBEXexcGood1" xfId="137" xr:uid="{00000000-0005-0000-0000-0000AA000000}"/>
    <cellStyle name="SAPBEXexcGood2" xfId="138" xr:uid="{00000000-0005-0000-0000-0000AB000000}"/>
    <cellStyle name="SAPBEXexcGood3" xfId="139" xr:uid="{00000000-0005-0000-0000-0000AC000000}"/>
    <cellStyle name="SAPBEXfilterDrill" xfId="140" xr:uid="{00000000-0005-0000-0000-0000AD000000}"/>
    <cellStyle name="SAPBEXfilterItem" xfId="141" xr:uid="{00000000-0005-0000-0000-0000AE000000}"/>
    <cellStyle name="SAPBEXfilterText" xfId="142" xr:uid="{00000000-0005-0000-0000-0000AF000000}"/>
    <cellStyle name="SAPBEXfilterText 2" xfId="143" xr:uid="{00000000-0005-0000-0000-0000B0000000}"/>
    <cellStyle name="SAPBEXformats" xfId="144" xr:uid="{00000000-0005-0000-0000-0000B1000000}"/>
    <cellStyle name="SAPBEXheaderItem" xfId="145" xr:uid="{00000000-0005-0000-0000-0000B2000000}"/>
    <cellStyle name="SAPBEXheaderItem 2" xfId="146" xr:uid="{00000000-0005-0000-0000-0000B3000000}"/>
    <cellStyle name="SAPBEXheaderText" xfId="147" xr:uid="{00000000-0005-0000-0000-0000B4000000}"/>
    <cellStyle name="SAPBEXheaderText 2" xfId="148" xr:uid="{00000000-0005-0000-0000-0000B5000000}"/>
    <cellStyle name="SAPBEXHLevel0" xfId="149" xr:uid="{00000000-0005-0000-0000-0000B6000000}"/>
    <cellStyle name="SAPBEXHLevel0 2" xfId="150" xr:uid="{00000000-0005-0000-0000-0000B7000000}"/>
    <cellStyle name="SAPBEXHLevel0X" xfId="151" xr:uid="{00000000-0005-0000-0000-0000B8000000}"/>
    <cellStyle name="SAPBEXHLevel0X 2" xfId="152" xr:uid="{00000000-0005-0000-0000-0000B9000000}"/>
    <cellStyle name="SAPBEXHLevel1" xfId="153" xr:uid="{00000000-0005-0000-0000-0000BA000000}"/>
    <cellStyle name="SAPBEXHLevel1 2" xfId="154" xr:uid="{00000000-0005-0000-0000-0000BB000000}"/>
    <cellStyle name="SAPBEXHLevel1X" xfId="155" xr:uid="{00000000-0005-0000-0000-0000BC000000}"/>
    <cellStyle name="SAPBEXHLevel1X 2" xfId="156" xr:uid="{00000000-0005-0000-0000-0000BD000000}"/>
    <cellStyle name="SAPBEXHLevel2" xfId="157" xr:uid="{00000000-0005-0000-0000-0000BE000000}"/>
    <cellStyle name="SAPBEXHLevel2 2" xfId="158" xr:uid="{00000000-0005-0000-0000-0000BF000000}"/>
    <cellStyle name="SAPBEXHLevel2X" xfId="159" xr:uid="{00000000-0005-0000-0000-0000C0000000}"/>
    <cellStyle name="SAPBEXHLevel2X 2" xfId="160" xr:uid="{00000000-0005-0000-0000-0000C1000000}"/>
    <cellStyle name="SAPBEXHLevel3" xfId="161" xr:uid="{00000000-0005-0000-0000-0000C2000000}"/>
    <cellStyle name="SAPBEXHLevel3 2" xfId="162" xr:uid="{00000000-0005-0000-0000-0000C3000000}"/>
    <cellStyle name="SAPBEXHLevel3X" xfId="163" xr:uid="{00000000-0005-0000-0000-0000C4000000}"/>
    <cellStyle name="SAPBEXHLevel3X 2" xfId="164" xr:uid="{00000000-0005-0000-0000-0000C5000000}"/>
    <cellStyle name="SAPBEXresData" xfId="165" xr:uid="{00000000-0005-0000-0000-0000C6000000}"/>
    <cellStyle name="SAPBEXresDataEmph" xfId="166" xr:uid="{00000000-0005-0000-0000-0000C7000000}"/>
    <cellStyle name="SAPBEXresItem" xfId="167" xr:uid="{00000000-0005-0000-0000-0000C8000000}"/>
    <cellStyle name="SAPBEXresItemX" xfId="168" xr:uid="{00000000-0005-0000-0000-0000C9000000}"/>
    <cellStyle name="SAPBEXstdData" xfId="169" xr:uid="{00000000-0005-0000-0000-0000CA000000}"/>
    <cellStyle name="SAPBEXstdDataEmph" xfId="170" xr:uid="{00000000-0005-0000-0000-0000CB000000}"/>
    <cellStyle name="SAPBEXstdItem" xfId="171" xr:uid="{00000000-0005-0000-0000-0000CC000000}"/>
    <cellStyle name="SAPBEXstdItemX" xfId="172" xr:uid="{00000000-0005-0000-0000-0000CD000000}"/>
    <cellStyle name="SAPBEXtitle" xfId="173" xr:uid="{00000000-0005-0000-0000-0000CE000000}"/>
    <cellStyle name="SAPBEXtitle 2" xfId="174" xr:uid="{00000000-0005-0000-0000-0000CF000000}"/>
    <cellStyle name="SAPBEXundefined" xfId="175" xr:uid="{00000000-0005-0000-0000-0000D0000000}"/>
    <cellStyle name="Text" xfId="176" xr:uid="{00000000-0005-0000-0000-0000D1000000}"/>
    <cellStyle name="Title 2" xfId="177" xr:uid="{00000000-0005-0000-0000-0000D2000000}"/>
    <cellStyle name="Total 2" xfId="178" xr:uid="{00000000-0005-0000-0000-0000D3000000}"/>
    <cellStyle name="Warning Text 2" xfId="179" xr:uid="{00000000-0005-0000-0000-0000D4000000}"/>
  </cellStyles>
  <dxfs count="2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15A41"/>
      <color rgb="FFFFFF99"/>
      <color rgb="FFFFFF66"/>
      <color rgb="FF7AE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Total complaints - WaSCs 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Sheet1!$D$3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9816684-5255-4FD1-A545-58FBDC1F56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85B-4286-BD17-F57CF9C580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30C6A0C-771C-45A1-80C0-4A1684FC137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5B-4286-BD17-F57CF9C580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F5294FF-B746-442A-8FC1-2A692A5262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85B-4286-BD17-F57CF9C580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832FE1F-B869-47E2-9218-EF4BC0E6EB3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85B-4286-BD17-F57CF9C580F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B1057F9-0B30-4950-A1E9-5D15068C063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85B-4286-BD17-F57CF9C580F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DD54767-A1F0-4364-9BFD-7DADC4A2858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85B-4286-BD17-F57CF9C580F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DF65A44-C2E6-4307-B32B-FFAFE0774B3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85B-4286-BD17-F57CF9C580F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582D8CA-A3D1-4635-A60C-EDB08FD3B9F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85B-4286-BD17-F57CF9C580F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870E7FF-3894-4BAD-BF0D-227681B1355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85B-4286-BD17-F57CF9C580F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80DD133-ECCA-497E-999E-38F1FCFDE2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85B-4286-BD17-F57CF9C580F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9615F2D-D7C8-4F5C-BF51-EAD1CDE4352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85B-4286-BD17-F57CF9C580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Sheet1!$A$4:$A$14</c:f>
              <c:strCache>
                <c:ptCount val="11"/>
                <c:pt idx="0">
                  <c:v>Thames Water</c:v>
                </c:pt>
                <c:pt idx="1">
                  <c:v>Yorkshire Water</c:v>
                </c:pt>
                <c:pt idx="2">
                  <c:v>South West Water</c:v>
                </c:pt>
                <c:pt idx="3">
                  <c:v>United Utilities</c:v>
                </c:pt>
                <c:pt idx="4">
                  <c:v>Southern Water</c:v>
                </c:pt>
                <c:pt idx="5">
                  <c:v>Dwr Cymru Welsh Water</c:v>
                </c:pt>
                <c:pt idx="6">
                  <c:v>Anglian Water</c:v>
                </c:pt>
                <c:pt idx="7">
                  <c:v>Northumbrian Water</c:v>
                </c:pt>
                <c:pt idx="8">
                  <c:v>Wessex Water</c:v>
                </c:pt>
                <c:pt idx="9">
                  <c:v>Severn Trent Water</c:v>
                </c:pt>
                <c:pt idx="10">
                  <c:v>Hafren Dyfrdwy</c:v>
                </c:pt>
              </c:strCache>
            </c:strRef>
          </c:cat>
          <c:val>
            <c:numRef>
              <c:f>Sheet1!$D$4:$D$14</c:f>
              <c:numCache>
                <c:formatCode>0.0</c:formatCode>
                <c:ptCount val="11"/>
                <c:pt idx="0">
                  <c:v>115.23097058978765</c:v>
                </c:pt>
                <c:pt idx="1">
                  <c:v>94.780844301293399</c:v>
                </c:pt>
                <c:pt idx="2" formatCode="0.0000">
                  <c:v>72.696440642409257</c:v>
                </c:pt>
                <c:pt idx="3" formatCode="0.0000">
                  <c:v>72.692494733635343</c:v>
                </c:pt>
                <c:pt idx="4">
                  <c:v>68.78307638450903</c:v>
                </c:pt>
                <c:pt idx="5">
                  <c:v>52.02214913636584</c:v>
                </c:pt>
                <c:pt idx="6">
                  <c:v>38.024658044703102</c:v>
                </c:pt>
                <c:pt idx="7">
                  <c:v>31.954174416404502</c:v>
                </c:pt>
                <c:pt idx="8">
                  <c:v>31.222910276893415</c:v>
                </c:pt>
                <c:pt idx="9">
                  <c:v>27.53964224228638</c:v>
                </c:pt>
                <c:pt idx="10">
                  <c:v>20.653398422831394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Sheet1!$E$4:$E$14</c15:f>
                <c15:dlblRangeCache>
                  <c:ptCount val="11"/>
                  <c:pt idx="0">
                    <c:v>-17%</c:v>
                  </c:pt>
                  <c:pt idx="1">
                    <c:v>-3%</c:v>
                  </c:pt>
                  <c:pt idx="2">
                    <c:v>-8%</c:v>
                  </c:pt>
                  <c:pt idx="3">
                    <c:v>14%</c:v>
                  </c:pt>
                  <c:pt idx="4">
                    <c:v>-25%</c:v>
                  </c:pt>
                  <c:pt idx="5">
                    <c:v>-16%</c:v>
                  </c:pt>
                  <c:pt idx="6">
                    <c:v>11%</c:v>
                  </c:pt>
                  <c:pt idx="7">
                    <c:v>-4%</c:v>
                  </c:pt>
                  <c:pt idx="8">
                    <c:v>22%</c:v>
                  </c:pt>
                  <c:pt idx="9">
                    <c:v>-12%</c:v>
                  </c:pt>
                  <c:pt idx="10">
                    <c:v>-8%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85B-4286-BD17-F57CF9C580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629829624"/>
        <c:axId val="629828640"/>
      </c:barChart>
      <c:catAx>
        <c:axId val="62982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28640"/>
        <c:crosses val="autoZero"/>
        <c:auto val="1"/>
        <c:lblAlgn val="ctr"/>
        <c:lblOffset val="100"/>
        <c:noMultiLvlLbl val="0"/>
      </c:catAx>
      <c:valAx>
        <c:axId val="6298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2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Complaints to CCW - WaSCs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Sheet1!$J$26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AA111DC-7FC6-4E5F-9AC8-096219F8998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CDC-4905-BD98-E3C0372A18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2417E92-6048-4866-94DE-0626DA6111B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CDC-4905-BD98-E3C0372A187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46326AE-2B58-4BCD-8CCE-597EAED9A8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CDC-4905-BD98-E3C0372A18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F9FCB2-91F4-4FB6-818D-4718F17AF6A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CDC-4905-BD98-E3C0372A187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11274BB-9CB5-463E-9B57-C2CDFA3DCEB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CDC-4905-BD98-E3C0372A187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4C251C0-7116-4779-90A0-A9978061E43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CDC-4905-BD98-E3C0372A187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ED91347-F545-4DBE-A9C3-BA2FC509A60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CDC-4905-BD98-E3C0372A1871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8681B0C-7F88-47FC-9568-9ED5AF70D8C5}" type="CELLRANGE">
                      <a:rPr lang="en-GB"/>
                      <a:pPr>
                        <a:defRPr/>
                      </a:pPr>
                      <a:t>[CELLRANGE]</a:t>
                    </a:fld>
                    <a:endParaRPr lang="en-GB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CDC-4905-BD98-E3C0372A187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FB2DB71-88D0-4027-8C29-066072B7EFA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CDC-4905-BD98-E3C0372A187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2F8F8B3-34B3-44E1-B0D6-D71F13C4428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CDC-4905-BD98-E3C0372A187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A6C8EE3-4F91-4AF7-8846-D5F4653FEBC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CDC-4905-BD98-E3C0372A18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Sheet1!$G$27:$G$37</c:f>
              <c:strCache>
                <c:ptCount val="11"/>
                <c:pt idx="0">
                  <c:v>Thames Water</c:v>
                </c:pt>
                <c:pt idx="1">
                  <c:v>Yorkshire Water</c:v>
                </c:pt>
                <c:pt idx="2">
                  <c:v>South West Water</c:v>
                </c:pt>
                <c:pt idx="3">
                  <c:v>Southern Water</c:v>
                </c:pt>
                <c:pt idx="4">
                  <c:v>Severn Trent Water</c:v>
                </c:pt>
                <c:pt idx="5">
                  <c:v>Dwr Cymru Welsh Water</c:v>
                </c:pt>
                <c:pt idx="6">
                  <c:v>Hafren Dyfrdwy</c:v>
                </c:pt>
                <c:pt idx="7">
                  <c:v>United Utilities</c:v>
                </c:pt>
                <c:pt idx="8">
                  <c:v>Anglian Water</c:v>
                </c:pt>
                <c:pt idx="9">
                  <c:v>Wessex Water</c:v>
                </c:pt>
                <c:pt idx="10">
                  <c:v>Northumbrian Water</c:v>
                </c:pt>
              </c:strCache>
            </c:strRef>
          </c:cat>
          <c:val>
            <c:numRef>
              <c:f>Sheet1!$J$27:$J$37</c:f>
              <c:numCache>
                <c:formatCode>0.0</c:formatCode>
                <c:ptCount val="11"/>
                <c:pt idx="0">
                  <c:v>4.6202942303264098</c:v>
                </c:pt>
                <c:pt idx="1">
                  <c:v>3.3088282788967183</c:v>
                </c:pt>
                <c:pt idx="2">
                  <c:v>2.7582884625844</c:v>
                </c:pt>
                <c:pt idx="3">
                  <c:v>2.6434768616757633</c:v>
                </c:pt>
                <c:pt idx="4">
                  <c:v>2.4669172039203464</c:v>
                </c:pt>
                <c:pt idx="5">
                  <c:v>2.2537391127447948</c:v>
                </c:pt>
                <c:pt idx="6">
                  <c:v>2.1740419392454098</c:v>
                </c:pt>
                <c:pt idx="7">
                  <c:v>1.8195979248915983</c:v>
                </c:pt>
                <c:pt idx="8">
                  <c:v>1.2977918264813781</c:v>
                </c:pt>
                <c:pt idx="9">
                  <c:v>0.629744953293916</c:v>
                </c:pt>
                <c:pt idx="10">
                  <c:v>0.60453843490495007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Sheet1!$K$27:$K$37</c15:f>
                <c15:dlblRangeCache>
                  <c:ptCount val="11"/>
                  <c:pt idx="0">
                    <c:v>-1%</c:v>
                  </c:pt>
                  <c:pt idx="1">
                    <c:v>11%</c:v>
                  </c:pt>
                  <c:pt idx="2">
                    <c:v>45%</c:v>
                  </c:pt>
                  <c:pt idx="3">
                    <c:v>23%</c:v>
                  </c:pt>
                  <c:pt idx="4">
                    <c:v>12%</c:v>
                  </c:pt>
                  <c:pt idx="5">
                    <c:v>18%</c:v>
                  </c:pt>
                  <c:pt idx="6">
                    <c:v>46%</c:v>
                  </c:pt>
                  <c:pt idx="7">
                    <c:v>0.1%</c:v>
                  </c:pt>
                  <c:pt idx="8">
                    <c:v>-4%</c:v>
                  </c:pt>
                  <c:pt idx="9">
                    <c:v>52%</c:v>
                  </c:pt>
                  <c:pt idx="10">
                    <c:v>-13%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CCDC-4905-BD98-E3C0372A1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633235376"/>
        <c:axId val="633232424"/>
      </c:barChart>
      <c:catAx>
        <c:axId val="63323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32424"/>
        <c:crosses val="autoZero"/>
        <c:auto val="1"/>
        <c:lblAlgn val="ctr"/>
        <c:lblOffset val="100"/>
        <c:noMultiLvlLbl val="0"/>
      </c:catAx>
      <c:valAx>
        <c:axId val="63323242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23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Complaints to CCW - WOCs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Sheet2!$J$23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8259BAC-3518-46FA-88E3-E2F81337EF7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88D-4CEF-8F29-4A203CDA54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EB8FD5-32FA-4063-93A2-DAF324BEE52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8D-4CEF-8F29-4A203CDA54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195F8BD-F144-486A-9447-DC979E96110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88D-4CEF-8F29-4A203CDA54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A88F1E-7BF3-4ADA-8425-ABC5928CF9A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88D-4CEF-8F29-4A203CDA54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E58FFF7-3D4A-421D-9DE4-02CCA026028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88D-4CEF-8F29-4A203CDA54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AC77652-256E-4BC6-8B68-9F079820B0D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88D-4CEF-8F29-4A203CDA54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D415772-E542-493B-9431-B9158C44705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88D-4CEF-8F29-4A203CDA54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996B318-9B2E-4613-9870-8D46D93B535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88D-4CEF-8F29-4A203CDA54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Sheet2!$G$24:$G$31</c:f>
              <c:strCache>
                <c:ptCount val="8"/>
                <c:pt idx="0">
                  <c:v>SES Water</c:v>
                </c:pt>
                <c:pt idx="1">
                  <c:v>Affinity Water</c:v>
                </c:pt>
                <c:pt idx="2">
                  <c:v>Cambridge Water</c:v>
                </c:pt>
                <c:pt idx="3">
                  <c:v>South Staffs Water</c:v>
                </c:pt>
                <c:pt idx="4">
                  <c:v>South East Water</c:v>
                </c:pt>
                <c:pt idx="5">
                  <c:v>Essex &amp; Suffolk Water</c:v>
                </c:pt>
                <c:pt idx="6">
                  <c:v>Bristol Water</c:v>
                </c:pt>
                <c:pt idx="7">
                  <c:v>Portsmouth Water</c:v>
                </c:pt>
              </c:strCache>
            </c:strRef>
          </c:cat>
          <c:val>
            <c:numRef>
              <c:f>Sheet2!$J$24:$J$31</c:f>
              <c:numCache>
                <c:formatCode>0.0</c:formatCode>
                <c:ptCount val="8"/>
                <c:pt idx="0">
                  <c:v>5.1812076924112125</c:v>
                </c:pt>
                <c:pt idx="1">
                  <c:v>2.8612547950683807</c:v>
                </c:pt>
                <c:pt idx="2">
                  <c:v>2.2948539638386647</c:v>
                </c:pt>
                <c:pt idx="3">
                  <c:v>1.9060656206409581</c:v>
                </c:pt>
                <c:pt idx="4">
                  <c:v>1.7686471232806329</c:v>
                </c:pt>
                <c:pt idx="5">
                  <c:v>0.90088850128439169</c:v>
                </c:pt>
                <c:pt idx="6">
                  <c:v>0.71680531190462715</c:v>
                </c:pt>
                <c:pt idx="7">
                  <c:v>0.35294532876857376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Sheet2!$K$24:$K$31</c15:f>
                <c15:dlblRangeCache>
                  <c:ptCount val="8"/>
                  <c:pt idx="0">
                    <c:v>28%</c:v>
                  </c:pt>
                  <c:pt idx="1">
                    <c:v>5%</c:v>
                  </c:pt>
                  <c:pt idx="2">
                    <c:v>-58%</c:v>
                  </c:pt>
                  <c:pt idx="3">
                    <c:v>-35%</c:v>
                  </c:pt>
                  <c:pt idx="4">
                    <c:v>-21%</c:v>
                  </c:pt>
                  <c:pt idx="5">
                    <c:v>-10%</c:v>
                  </c:pt>
                  <c:pt idx="6">
                    <c:v>11%</c:v>
                  </c:pt>
                  <c:pt idx="7">
                    <c:v>119%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E88D-4CEF-8F29-4A203CDA5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365974792"/>
        <c:axId val="365976104"/>
      </c:barChart>
      <c:catAx>
        <c:axId val="36597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6104"/>
        <c:crosses val="autoZero"/>
        <c:auto val="1"/>
        <c:lblAlgn val="ctr"/>
        <c:lblOffset val="100"/>
        <c:noMultiLvlLbl val="0"/>
      </c:catAx>
      <c:valAx>
        <c:axId val="36597610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7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Total complaints - WOCs 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Sheet2!$D$3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00F6D6F-BBFF-4E07-BD95-A6EFE99F93E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21B-4C24-BA66-40D5EF5B2D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1A61C1-FAD2-4549-8491-8A5F1569AF6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21B-4C24-BA66-40D5EF5B2D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7B18C61-3C2A-439E-8773-2397936501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21B-4C24-BA66-40D5EF5B2D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6C68C91-EC7A-477B-8CD0-D8A454F07B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21B-4C24-BA66-40D5EF5B2D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B32D125-1643-43E9-8050-23311266443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21B-4C24-BA66-40D5EF5B2D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28E67EB-D6EA-4765-BF2E-C035DFCD0FD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21B-4C24-BA66-40D5EF5B2D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E20271A-7536-4345-8C6D-036188F0C65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21B-4C24-BA66-40D5EF5B2DE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23E43E2-3FEB-4222-96AB-BFC2B00DAC8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21B-4C24-BA66-40D5EF5B2D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Sheet2!$A$4:$A$11</c:f>
              <c:strCache>
                <c:ptCount val="8"/>
                <c:pt idx="0">
                  <c:v>SES Water</c:v>
                </c:pt>
                <c:pt idx="1">
                  <c:v>Affinity Water</c:v>
                </c:pt>
                <c:pt idx="2">
                  <c:v>Cambridge Water</c:v>
                </c:pt>
                <c:pt idx="3">
                  <c:v>Essex &amp; Suffolk Water</c:v>
                </c:pt>
                <c:pt idx="4">
                  <c:v>South East Water</c:v>
                </c:pt>
                <c:pt idx="5">
                  <c:v>South Staffs Water</c:v>
                </c:pt>
                <c:pt idx="6">
                  <c:v>Bristol Water</c:v>
                </c:pt>
                <c:pt idx="7">
                  <c:v>Portsmouth Water</c:v>
                </c:pt>
              </c:strCache>
            </c:strRef>
          </c:cat>
          <c:val>
            <c:numRef>
              <c:f>Sheet2!$D$4:$D$11</c:f>
              <c:numCache>
                <c:formatCode>0.0</c:formatCode>
                <c:ptCount val="8"/>
                <c:pt idx="0">
                  <c:v>75.665818832680642</c:v>
                </c:pt>
                <c:pt idx="1">
                  <c:v>71.912870516051967</c:v>
                </c:pt>
                <c:pt idx="2">
                  <c:v>50.90403337969402</c:v>
                </c:pt>
                <c:pt idx="3">
                  <c:v>49.11093566029497</c:v>
                </c:pt>
                <c:pt idx="4">
                  <c:v>47.210033268351197</c:v>
                </c:pt>
                <c:pt idx="5">
                  <c:v>36.076623837949768</c:v>
                </c:pt>
                <c:pt idx="6">
                  <c:v>32.839114934072775</c:v>
                </c:pt>
                <c:pt idx="7">
                  <c:v>29.743665433497078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Sheet2!$E$4:$E$11</c15:f>
                <c15:dlblRangeCache>
                  <c:ptCount val="8"/>
                  <c:pt idx="0">
                    <c:v>37%</c:v>
                  </c:pt>
                  <c:pt idx="1">
                    <c:v>6%</c:v>
                  </c:pt>
                  <c:pt idx="2">
                    <c:v>-42%</c:v>
                  </c:pt>
                  <c:pt idx="3">
                    <c:v>40%</c:v>
                  </c:pt>
                  <c:pt idx="4">
                    <c:v>-4%</c:v>
                  </c:pt>
                  <c:pt idx="5">
                    <c:v>-39%</c:v>
                  </c:pt>
                  <c:pt idx="6">
                    <c:v>40%</c:v>
                  </c:pt>
                  <c:pt idx="7">
                    <c:v>23%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421B-4C24-BA66-40D5EF5B2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365966264"/>
        <c:axId val="365966592"/>
      </c:barChart>
      <c:catAx>
        <c:axId val="36596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66592"/>
        <c:crosses val="autoZero"/>
        <c:auto val="1"/>
        <c:lblAlgn val="ctr"/>
        <c:lblOffset val="100"/>
        <c:noMultiLvlLbl val="0"/>
      </c:catAx>
      <c:valAx>
        <c:axId val="365966592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96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Total complaints - Billing - WaSCs 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Sheet1!$J$3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D43A776-5AA4-4B04-95F0-4E7690931F9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DAD-4657-B5F2-F3C2FFE1BE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CC53BE6-C7D7-464C-B74E-B534EB0D62F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DAD-4657-B5F2-F3C2FFE1BE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DBB4CA4-A875-4D84-B8D5-20931D24DE6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DAD-4657-B5F2-F3C2FFE1BE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21C13C1-EC89-403C-92DA-47FD6D46D77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DAD-4657-B5F2-F3C2FFE1BE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4E31281-7ACB-4182-9005-0913E8CBFD9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DAD-4657-B5F2-F3C2FFE1BEC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1DE7DDF-494B-4F06-A75C-66C87D03056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DAD-4657-B5F2-F3C2FFE1BEC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F194F85-508A-4762-BAD6-8BEB33785F6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DAD-4657-B5F2-F3C2FFE1BEC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F3066B2-C2C9-4B9C-B102-D1535531D5B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DAD-4657-B5F2-F3C2FFE1BEC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01C2F0C-D403-472A-997E-2FDD083450C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DAD-4657-B5F2-F3C2FFE1BEC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7BA327D-3583-46B0-9330-4D6E916EB1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DAD-4657-B5F2-F3C2FFE1BEC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EDEDCC9-9540-470E-9C73-EE12E9A16C6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DAD-4657-B5F2-F3C2FFE1BE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Sheet1!$G$4:$G$14</c:f>
              <c:strCache>
                <c:ptCount val="11"/>
                <c:pt idx="0">
                  <c:v>Thames Water</c:v>
                </c:pt>
                <c:pt idx="1">
                  <c:v>United Utilities</c:v>
                </c:pt>
                <c:pt idx="2">
                  <c:v>Southern Water</c:v>
                </c:pt>
                <c:pt idx="3">
                  <c:v>South West Water</c:v>
                </c:pt>
                <c:pt idx="4">
                  <c:v>Yorkshire Water</c:v>
                </c:pt>
                <c:pt idx="5">
                  <c:v>Anglian Water</c:v>
                </c:pt>
                <c:pt idx="6">
                  <c:v>Northumbrian Water</c:v>
                </c:pt>
                <c:pt idx="7">
                  <c:v>Dwr Cymru Welsh Water</c:v>
                </c:pt>
                <c:pt idx="8">
                  <c:v>Severn Trent Water</c:v>
                </c:pt>
                <c:pt idx="9">
                  <c:v>Wessex Water</c:v>
                </c:pt>
                <c:pt idx="10">
                  <c:v>Hafren Dyfrdwy</c:v>
                </c:pt>
              </c:strCache>
            </c:strRef>
          </c:cat>
          <c:val>
            <c:numRef>
              <c:f>Sheet1!$J$4:$J$14</c:f>
              <c:numCache>
                <c:formatCode>0.0</c:formatCode>
                <c:ptCount val="11"/>
                <c:pt idx="0">
                  <c:v>125.64721293662866</c:v>
                </c:pt>
                <c:pt idx="1">
                  <c:v>58.175710449012819</c:v>
                </c:pt>
                <c:pt idx="2">
                  <c:v>52.201656589336544</c:v>
                </c:pt>
                <c:pt idx="3">
                  <c:v>41.024324573247078</c:v>
                </c:pt>
                <c:pt idx="4">
                  <c:v>39.473011761057684</c:v>
                </c:pt>
                <c:pt idx="5">
                  <c:v>32.883968624180632</c:v>
                </c:pt>
                <c:pt idx="6">
                  <c:v>21.458754363402537</c:v>
                </c:pt>
                <c:pt idx="7">
                  <c:v>20.867823415760736</c:v>
                </c:pt>
                <c:pt idx="8">
                  <c:v>19.304834782999826</c:v>
                </c:pt>
                <c:pt idx="9">
                  <c:v>19.299116449915616</c:v>
                </c:pt>
                <c:pt idx="10">
                  <c:v>14.080715631665043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Sheet1!$K$4:$K$14</c15:f>
                <c15:dlblRangeCache>
                  <c:ptCount val="11"/>
                  <c:pt idx="0">
                    <c:v>-11%</c:v>
                  </c:pt>
                  <c:pt idx="1">
                    <c:v>27%</c:v>
                  </c:pt>
                  <c:pt idx="2">
                    <c:v>-12%</c:v>
                  </c:pt>
                  <c:pt idx="3">
                    <c:v>16%</c:v>
                  </c:pt>
                  <c:pt idx="4">
                    <c:v>29%</c:v>
                  </c:pt>
                  <c:pt idx="5">
                    <c:v>44%</c:v>
                  </c:pt>
                  <c:pt idx="6">
                    <c:v>-1%</c:v>
                  </c:pt>
                  <c:pt idx="7">
                    <c:v>2%</c:v>
                  </c:pt>
                  <c:pt idx="8">
                    <c:v>-1%</c:v>
                  </c:pt>
                  <c:pt idx="9">
                    <c:v>69%</c:v>
                  </c:pt>
                  <c:pt idx="10">
                    <c:v>-16%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7DAD-4657-B5F2-F3C2FFE1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636712824"/>
        <c:axId val="636713152"/>
      </c:barChart>
      <c:catAx>
        <c:axId val="63671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13152"/>
        <c:crosses val="autoZero"/>
        <c:auto val="1"/>
        <c:lblAlgn val="ctr"/>
        <c:lblOffset val="100"/>
        <c:noMultiLvlLbl val="0"/>
      </c:catAx>
      <c:valAx>
        <c:axId val="6367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1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3B5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Total complaints - Billing - WOCs 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Sheet2!$J$3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8C08594-CEF1-4ECB-9D3E-41FC6EB7416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90-44FE-A89E-8CAD8F3F85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C5A52A4-3095-4855-BE5A-3F0226A4449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E90-44FE-A89E-8CAD8F3F85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7AC6227-BCAC-4C18-9B8C-079913015D3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E90-44FE-A89E-8CAD8F3F85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1565C7-E121-45D1-8F79-2EB92A81399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E90-44FE-A89E-8CAD8F3F85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3DBBDB7-B88C-451B-BCB5-DA845CA68A8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E90-44FE-A89E-8CAD8F3F85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2AB0B35-5B54-4876-9D0D-139CDF366CF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E90-44FE-A89E-8CAD8F3F85E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1543F72-3685-4363-A578-C817BF99550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E90-44FE-A89E-8CAD8F3F85E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D7F7F89-6709-4294-B491-551B65CE631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E90-44FE-A89E-8CAD8F3F85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Sheet2!$G$4:$G$11</c:f>
              <c:strCache>
                <c:ptCount val="8"/>
                <c:pt idx="0">
                  <c:v>SES Water</c:v>
                </c:pt>
                <c:pt idx="1">
                  <c:v>Affinity Water</c:v>
                </c:pt>
                <c:pt idx="2">
                  <c:v>Cambridge Water</c:v>
                </c:pt>
                <c:pt idx="3">
                  <c:v>Essex &amp; Suffolk Water</c:v>
                </c:pt>
                <c:pt idx="4">
                  <c:v>South Staffs Water</c:v>
                </c:pt>
                <c:pt idx="5">
                  <c:v>South East Water</c:v>
                </c:pt>
                <c:pt idx="6">
                  <c:v>Portsmouth Water</c:v>
                </c:pt>
                <c:pt idx="7">
                  <c:v>Bristol Water</c:v>
                </c:pt>
              </c:strCache>
            </c:strRef>
          </c:cat>
          <c:val>
            <c:numRef>
              <c:f>Sheet2!$J$4:$J$11</c:f>
              <c:numCache>
                <c:formatCode>0.0</c:formatCode>
                <c:ptCount val="8"/>
                <c:pt idx="0">
                  <c:v>60.591858596679167</c:v>
                </c:pt>
                <c:pt idx="1">
                  <c:v>53.629328873126575</c:v>
                </c:pt>
                <c:pt idx="2">
                  <c:v>49.181637886569852</c:v>
                </c:pt>
                <c:pt idx="3">
                  <c:v>40.261564368062871</c:v>
                </c:pt>
                <c:pt idx="4">
                  <c:v>34.61448621765927</c:v>
                </c:pt>
                <c:pt idx="5">
                  <c:v>30.934677697905602</c:v>
                </c:pt>
                <c:pt idx="6">
                  <c:v>23.163891928122936</c:v>
                </c:pt>
                <c:pt idx="7">
                  <c:v>20.019560334408702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Sheet2!$K$4:$K$11</c15:f>
                <c15:dlblRangeCache>
                  <c:ptCount val="8"/>
                  <c:pt idx="0">
                    <c:v>30%</c:v>
                  </c:pt>
                  <c:pt idx="1">
                    <c:v>24%</c:v>
                  </c:pt>
                  <c:pt idx="2">
                    <c:v>-43%</c:v>
                  </c:pt>
                  <c:pt idx="3">
                    <c:v>42%</c:v>
                  </c:pt>
                  <c:pt idx="4">
                    <c:v>-42%</c:v>
                  </c:pt>
                  <c:pt idx="5">
                    <c:v>5%</c:v>
                  </c:pt>
                  <c:pt idx="6">
                    <c:v>49%</c:v>
                  </c:pt>
                  <c:pt idx="7">
                    <c:v>69%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E90-44FE-A89E-8CAD8F3F85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707349568"/>
        <c:axId val="707349896"/>
      </c:barChart>
      <c:catAx>
        <c:axId val="7073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349896"/>
        <c:crosses val="autoZero"/>
        <c:auto val="1"/>
        <c:lblAlgn val="ctr"/>
        <c:lblOffset val="100"/>
        <c:noMultiLvlLbl val="0"/>
      </c:catAx>
      <c:valAx>
        <c:axId val="70734989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34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Total complaints - Water - WaSCs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Sheet1!$P$3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54BC2E7-9769-485A-9203-03BD335FF1B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A5F-4A78-82C2-7F070B87E0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5A01088-7D5A-4B38-9313-991BE16AD30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A5F-4A78-82C2-7F070B87E0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2F4FBE4-CF39-475D-B8CE-AE7D61921B3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A5F-4A78-82C2-7F070B87E0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2C6BB21-8014-4E2C-A842-D9D5FDB841F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A5F-4A78-82C2-7F070B87E0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586C333-AD65-49C5-931F-A478EA5702A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A5F-4A78-82C2-7F070B87E0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D0FBF7-B9A0-4A7D-81E0-076A033E3A2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A5F-4A78-82C2-7F070B87E0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B8EA35F-8D2A-4612-B71D-167B268ABCD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A5F-4A78-82C2-7F070B87E0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C9CA60D-A22C-40E4-8CB1-C34D79CC979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A5F-4A78-82C2-7F070B87E0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F4B38DF-D415-4582-96CD-D7C86B85734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A5F-4A78-82C2-7F070B87E0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81D3E0B-D544-479A-B660-2C852997C48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A5F-4A78-82C2-7F070B87E0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DD5F659-A3A7-4BB3-9E8D-B68739667B0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A5F-4A78-82C2-7F070B87E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Sheet1!$M$4:$M$14</c:f>
              <c:strCache>
                <c:ptCount val="11"/>
                <c:pt idx="0">
                  <c:v>Southern Water</c:v>
                </c:pt>
                <c:pt idx="1">
                  <c:v>Yorkshire Water</c:v>
                </c:pt>
                <c:pt idx="2">
                  <c:v>Thames Water</c:v>
                </c:pt>
                <c:pt idx="3">
                  <c:v>Dwr Cymru Welsh Water</c:v>
                </c:pt>
                <c:pt idx="4">
                  <c:v>South West Water</c:v>
                </c:pt>
                <c:pt idx="5">
                  <c:v>Wessex Water</c:v>
                </c:pt>
                <c:pt idx="6">
                  <c:v>United Utilities</c:v>
                </c:pt>
                <c:pt idx="7">
                  <c:v>Anglian Water</c:v>
                </c:pt>
                <c:pt idx="8">
                  <c:v>Northumbrian Water</c:v>
                </c:pt>
                <c:pt idx="9">
                  <c:v>Hafren Dyfrdwy</c:v>
                </c:pt>
                <c:pt idx="10">
                  <c:v>Severn Trent Water</c:v>
                </c:pt>
              </c:strCache>
            </c:strRef>
          </c:cat>
          <c:val>
            <c:numRef>
              <c:f>Sheet1!$P$4:$P$14</c:f>
              <c:numCache>
                <c:formatCode>0.0</c:formatCode>
                <c:ptCount val="11"/>
                <c:pt idx="0">
                  <c:v>35.134790975793045</c:v>
                </c:pt>
                <c:pt idx="1">
                  <c:v>31.995483614186508</c:v>
                </c:pt>
                <c:pt idx="2">
                  <c:v>31.822151624057955</c:v>
                </c:pt>
                <c:pt idx="3">
                  <c:v>31.718443541608291</c:v>
                </c:pt>
                <c:pt idx="4">
                  <c:v>22.775062819343866</c:v>
                </c:pt>
                <c:pt idx="5">
                  <c:v>14.338235294117647</c:v>
                </c:pt>
                <c:pt idx="6">
                  <c:v>12.620314371030574</c:v>
                </c:pt>
                <c:pt idx="7">
                  <c:v>10.11402965599105</c:v>
                </c:pt>
                <c:pt idx="8">
                  <c:v>7.2243231686131972</c:v>
                </c:pt>
                <c:pt idx="9">
                  <c:v>5.4194558464888951</c:v>
                </c:pt>
                <c:pt idx="10">
                  <c:v>5.3219220647055634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Sheet1!$Q$4:$Q$14</c15:f>
                <c15:dlblRangeCache>
                  <c:ptCount val="11"/>
                  <c:pt idx="0">
                    <c:v>-6%</c:v>
                  </c:pt>
                  <c:pt idx="1">
                    <c:v>-26%</c:v>
                  </c:pt>
                  <c:pt idx="2">
                    <c:v>-29%</c:v>
                  </c:pt>
                  <c:pt idx="3">
                    <c:v>-27%</c:v>
                  </c:pt>
                  <c:pt idx="4">
                    <c:v>-17%</c:v>
                  </c:pt>
                  <c:pt idx="5">
                    <c:v>6%</c:v>
                  </c:pt>
                  <c:pt idx="6">
                    <c:v>-13%</c:v>
                  </c:pt>
                  <c:pt idx="7">
                    <c:v>-7%</c:v>
                  </c:pt>
                  <c:pt idx="8">
                    <c:v>4%</c:v>
                  </c:pt>
                  <c:pt idx="9">
                    <c:v>10%</c:v>
                  </c:pt>
                  <c:pt idx="10">
                    <c:v>-22%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A5F-4A78-82C2-7F070B87E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636715448"/>
        <c:axId val="636715776"/>
      </c:barChart>
      <c:catAx>
        <c:axId val="63671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15776"/>
        <c:crosses val="autoZero"/>
        <c:auto val="1"/>
        <c:lblAlgn val="ctr"/>
        <c:lblOffset val="100"/>
        <c:noMultiLvlLbl val="0"/>
      </c:catAx>
      <c:valAx>
        <c:axId val="63671577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1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3B5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Total complaints - Water - WOCs</a:t>
            </a:r>
            <a:endParaRPr lang="en-GB" sz="1100">
              <a:effectLst/>
            </a:endParaRPr>
          </a:p>
        </c:rich>
      </c:tx>
      <c:layout>
        <c:manualLayout>
          <c:xMode val="edge"/>
          <c:yMode val="edge"/>
          <c:x val="0.2377012248468941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Sheet2!$P$3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7C1B37F-6B61-4767-8302-48EE37FA5F4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21E-4D43-856B-E7DD333AD1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5A6B31-BD64-47E4-B818-64013AB3F32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21E-4D43-856B-E7DD333AD1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B03E04D-3D84-46D5-A719-0C603A2D6EB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21E-4D43-856B-E7DD333AD1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BE4A666-A081-48D1-9F2E-037417368E4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21E-4D43-856B-E7DD333AD1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41A90F5-8F44-43D6-A770-77EC324673E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21E-4D43-856B-E7DD333AD1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132390B-7FCC-4ACC-8449-71E8B3914CB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21E-4D43-856B-E7DD333AD1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4EEE4C9-392C-45D3-9472-9C6E76695AE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21E-4D43-856B-E7DD333AD1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3D3DCD5-2785-4522-A361-0EAF36B20C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21E-4D43-856B-E7DD333AD1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Sheet2!$M$4:$M$11</c:f>
              <c:strCache>
                <c:ptCount val="8"/>
                <c:pt idx="0">
                  <c:v>Affinity Water</c:v>
                </c:pt>
                <c:pt idx="1">
                  <c:v>South East Water</c:v>
                </c:pt>
                <c:pt idx="2">
                  <c:v>SES Water</c:v>
                </c:pt>
                <c:pt idx="3">
                  <c:v>Bristol Water</c:v>
                </c:pt>
                <c:pt idx="4">
                  <c:v>Essex &amp; Suffolk Water</c:v>
                </c:pt>
                <c:pt idx="5">
                  <c:v>Portsmouth Water</c:v>
                </c:pt>
                <c:pt idx="6">
                  <c:v>Cambridge Water</c:v>
                </c:pt>
                <c:pt idx="7">
                  <c:v>South Staffs Water</c:v>
                </c:pt>
              </c:strCache>
            </c:strRef>
          </c:cat>
          <c:val>
            <c:numRef>
              <c:f>Sheet2!$P$4:$P$11</c:f>
              <c:numCache>
                <c:formatCode>0.0</c:formatCode>
                <c:ptCount val="8"/>
                <c:pt idx="0">
                  <c:v>20.410284204821117</c:v>
                </c:pt>
                <c:pt idx="1">
                  <c:v>18.980844267162549</c:v>
                </c:pt>
                <c:pt idx="2">
                  <c:v>14.769806343951444</c:v>
                </c:pt>
                <c:pt idx="3">
                  <c:v>13.185445079508799</c:v>
                </c:pt>
                <c:pt idx="4">
                  <c:v>10.160020320040639</c:v>
                </c:pt>
                <c:pt idx="5">
                  <c:v>7.1230784533293976</c:v>
                </c:pt>
                <c:pt idx="6">
                  <c:v>3.8247566063977749</c:v>
                </c:pt>
                <c:pt idx="7">
                  <c:v>3.4655738557108324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Sheet2!$Q$4:$Q$11</c15:f>
                <c15:dlblRangeCache>
                  <c:ptCount val="8"/>
                  <c:pt idx="0">
                    <c:v>-23%</c:v>
                  </c:pt>
                  <c:pt idx="1">
                    <c:v>-16%</c:v>
                  </c:pt>
                  <c:pt idx="2">
                    <c:v>59%</c:v>
                  </c:pt>
                  <c:pt idx="3">
                    <c:v>12%</c:v>
                  </c:pt>
                  <c:pt idx="4">
                    <c:v>34%</c:v>
                  </c:pt>
                  <c:pt idx="5">
                    <c:v>-22%</c:v>
                  </c:pt>
                  <c:pt idx="6">
                    <c:v>-32%</c:v>
                  </c:pt>
                  <c:pt idx="7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A21E-4D43-856B-E7DD333AD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640824072"/>
        <c:axId val="640817512"/>
      </c:barChart>
      <c:catAx>
        <c:axId val="64082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817512"/>
        <c:crosses val="autoZero"/>
        <c:auto val="1"/>
        <c:lblAlgn val="ctr"/>
        <c:lblOffset val="100"/>
        <c:noMultiLvlLbl val="0"/>
      </c:catAx>
      <c:valAx>
        <c:axId val="64081751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82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Total complaints - Wastewater - WaSCs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Sheet1!$P$26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A9E8776-4E47-4B34-992E-5A137C265F3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8CA-4457-8537-0C38C8E11E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AF7120D-7F21-4E7E-AB4D-60B1D7C113F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8CA-4457-8537-0C38C8E11E1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6EE7E8A-0A3E-45D6-8D06-7944A3C83E6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8CA-4457-8537-0C38C8E11E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59BFC3-93B1-4D5F-885A-073D93DE440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8CA-4457-8537-0C38C8E11E1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C03DAA4-6E0A-41E4-98B1-E6309B1683F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8CA-4457-8537-0C38C8E11E1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C77413C-694F-4962-9C9C-66F847F35E2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8CA-4457-8537-0C38C8E11E1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9229861-691E-4791-82DA-3644F63DB8D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8CA-4457-8537-0C38C8E11E1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BE89686-5871-4851-8C99-3D70E65232D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8CA-4457-8537-0C38C8E11E1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B87CA8A-E4A6-46F7-8F9B-D9C41E38B39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8CA-4457-8537-0C38C8E11E1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EF47E2D-D558-4703-9A59-D7D92528D4C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8CA-4457-8537-0C38C8E11E1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43A041A-B235-4380-9840-F7EEBF8F5D5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8CA-4457-8537-0C38C8E11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Sheet1!$M$27:$M$37</c:f>
              <c:strCache>
                <c:ptCount val="11"/>
                <c:pt idx="0">
                  <c:v>Yorkshire Water</c:v>
                </c:pt>
                <c:pt idx="1">
                  <c:v>Thames Water</c:v>
                </c:pt>
                <c:pt idx="2">
                  <c:v>Southern Water</c:v>
                </c:pt>
                <c:pt idx="3">
                  <c:v>South West Water</c:v>
                </c:pt>
                <c:pt idx="4">
                  <c:v>Hafren Dyfrdwy</c:v>
                </c:pt>
                <c:pt idx="5">
                  <c:v>Anglian Water</c:v>
                </c:pt>
                <c:pt idx="6">
                  <c:v>Severn Trent Water</c:v>
                </c:pt>
                <c:pt idx="7">
                  <c:v>Wessex Water</c:v>
                </c:pt>
                <c:pt idx="8">
                  <c:v>Dwr Cymru Welsh Water</c:v>
                </c:pt>
                <c:pt idx="9">
                  <c:v>Northumbrian Water</c:v>
                </c:pt>
                <c:pt idx="10">
                  <c:v>United Utilities</c:v>
                </c:pt>
              </c:strCache>
            </c:strRef>
          </c:cat>
          <c:val>
            <c:numRef>
              <c:f>Sheet1!$P$27:$P$37</c:f>
              <c:numCache>
                <c:formatCode>0.0</c:formatCode>
                <c:ptCount val="11"/>
                <c:pt idx="0">
                  <c:v>28.0158734684371</c:v>
                </c:pt>
                <c:pt idx="1">
                  <c:v>15.114254726559912</c:v>
                </c:pt>
                <c:pt idx="2">
                  <c:v>13.062378640044487</c:v>
                </c:pt>
                <c:pt idx="3">
                  <c:v>12.800751331145488</c:v>
                </c:pt>
                <c:pt idx="4">
                  <c:v>9.5429432446007034</c:v>
                </c:pt>
                <c:pt idx="5">
                  <c:v>8.8615591374329128</c:v>
                </c:pt>
                <c:pt idx="6">
                  <c:v>8.1400443037584154</c:v>
                </c:pt>
                <c:pt idx="7">
                  <c:v>5.8550410858205861</c:v>
                </c:pt>
                <c:pt idx="8">
                  <c:v>4.8363399481679723</c:v>
                </c:pt>
                <c:pt idx="9">
                  <c:v>4.5767752057764142</c:v>
                </c:pt>
                <c:pt idx="10">
                  <c:v>4.3793402659799865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Sheet1!$Q$27:$Q$37</c15:f>
                <c15:dlblRangeCache>
                  <c:ptCount val="11"/>
                  <c:pt idx="0">
                    <c:v>-2%</c:v>
                  </c:pt>
                  <c:pt idx="1">
                    <c:v>-30%</c:v>
                  </c:pt>
                  <c:pt idx="2">
                    <c:v>-57%</c:v>
                  </c:pt>
                  <c:pt idx="3">
                    <c:v>-43%</c:v>
                  </c:pt>
                  <c:pt idx="4">
                    <c:v>11%</c:v>
                  </c:pt>
                  <c:pt idx="5">
                    <c:v>5%</c:v>
                  </c:pt>
                  <c:pt idx="6">
                    <c:v>-28%</c:v>
                  </c:pt>
                  <c:pt idx="7">
                    <c:v>-30%</c:v>
                  </c:pt>
                  <c:pt idx="8">
                    <c:v>-4%</c:v>
                  </c:pt>
                  <c:pt idx="9">
                    <c:v>-24%</c:v>
                  </c:pt>
                  <c:pt idx="10">
                    <c:v>-19%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08CA-4457-8537-0C38C8E11E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629875872"/>
        <c:axId val="629882432"/>
      </c:barChart>
      <c:catAx>
        <c:axId val="62987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82432"/>
        <c:crosses val="autoZero"/>
        <c:auto val="1"/>
        <c:lblAlgn val="ctr"/>
        <c:lblOffset val="100"/>
        <c:noMultiLvlLbl val="0"/>
      </c:catAx>
      <c:valAx>
        <c:axId val="62988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87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3B5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Stage 2 complaints - WaSCs</a:t>
            </a:r>
            <a:endParaRPr lang="en-GB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Sheet1!$D$26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FCBFA9F-FBF5-47E8-94F3-DE2549FE647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00D-4A54-BC4F-1521A77F72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D6C270-3855-413A-9EFF-E7D1D5289B9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00D-4A54-BC4F-1521A77F72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053D7DB-5A9D-4DA0-9056-E08BE07BBFC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00D-4A54-BC4F-1521A77F72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E6871E5-7BF1-49F0-B035-6304871DF41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00D-4A54-BC4F-1521A77F721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01C09AF-AAC1-4F9D-B4B3-866D74458B9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00D-4A54-BC4F-1521A77F721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C84EC34-307E-4F9A-A41D-503091E0099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00D-4A54-BC4F-1521A77F721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FF42FAA-7479-474A-8263-07902516917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00D-4A54-BC4F-1521A77F721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BF827C9-D208-41E4-8F19-2F4A0A59730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00D-4A54-BC4F-1521A77F721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340DB63-3F7D-44A1-B9A1-5A1AD6560C3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00D-4A54-BC4F-1521A77F721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80EBB51-7264-4D5F-800B-736A1662CA1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00D-4A54-BC4F-1521A77F721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0A26AFE-EDB6-4002-BE50-87E9D1D851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00D-4A54-BC4F-1521A77F72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Sheet1!$A$27:$A$37</c:f>
              <c:strCache>
                <c:ptCount val="11"/>
                <c:pt idx="0">
                  <c:v>Thames Water</c:v>
                </c:pt>
                <c:pt idx="1">
                  <c:v>Yorkshire Water</c:v>
                </c:pt>
                <c:pt idx="2">
                  <c:v>United Utilities</c:v>
                </c:pt>
                <c:pt idx="3">
                  <c:v>South West Water</c:v>
                </c:pt>
                <c:pt idx="4">
                  <c:v>Dwr Cymru Welsh Water</c:v>
                </c:pt>
                <c:pt idx="5">
                  <c:v>Anglian Water</c:v>
                </c:pt>
                <c:pt idx="6">
                  <c:v>Northumbrian Water</c:v>
                </c:pt>
                <c:pt idx="7">
                  <c:v>Severn Trent Water</c:v>
                </c:pt>
                <c:pt idx="8">
                  <c:v>Wessex Water</c:v>
                </c:pt>
                <c:pt idx="9">
                  <c:v>Hafren Dyfrdwy</c:v>
                </c:pt>
                <c:pt idx="10">
                  <c:v>Southern Water</c:v>
                </c:pt>
              </c:strCache>
            </c:strRef>
          </c:cat>
          <c:val>
            <c:numRef>
              <c:f>Sheet1!$D$27:$D$37</c:f>
              <c:numCache>
                <c:formatCode>0.0</c:formatCode>
                <c:ptCount val="11"/>
                <c:pt idx="0">
                  <c:v>15.675700965233576</c:v>
                </c:pt>
                <c:pt idx="1">
                  <c:v>2.9296048867309734</c:v>
                </c:pt>
                <c:pt idx="2">
                  <c:v>2.4625028643184512</c:v>
                </c:pt>
                <c:pt idx="3">
                  <c:v>2.3697971298260336</c:v>
                </c:pt>
                <c:pt idx="4">
                  <c:v>2.0675895695092366</c:v>
                </c:pt>
                <c:pt idx="5">
                  <c:v>1.7989193634395337</c:v>
                </c:pt>
                <c:pt idx="6">
                  <c:v>1.6251877405886321</c:v>
                </c:pt>
                <c:pt idx="7">
                  <c:v>1.3656963079004505</c:v>
                </c:pt>
                <c:pt idx="8">
                  <c:v>1.3061376809058998</c:v>
                </c:pt>
                <c:pt idx="9">
                  <c:v>1.2846611459177422</c:v>
                </c:pt>
                <c:pt idx="10">
                  <c:v>0.63692467862839941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Sheet1!$E$27:$E$37</c15:f>
                <c15:dlblRangeCache>
                  <c:ptCount val="11"/>
                  <c:pt idx="0">
                    <c:v>-34%</c:v>
                  </c:pt>
                  <c:pt idx="1">
                    <c:v>-1%</c:v>
                  </c:pt>
                  <c:pt idx="2">
                    <c:v>15%</c:v>
                  </c:pt>
                  <c:pt idx="3">
                    <c:v>40%</c:v>
                  </c:pt>
                  <c:pt idx="4">
                    <c:v>-16%</c:v>
                  </c:pt>
                  <c:pt idx="5">
                    <c:v>10%</c:v>
                  </c:pt>
                  <c:pt idx="6">
                    <c:v>-6%</c:v>
                  </c:pt>
                  <c:pt idx="7">
                    <c:v>25%</c:v>
                  </c:pt>
                  <c:pt idx="8">
                    <c:v>37%</c:v>
                  </c:pt>
                  <c:pt idx="9">
                    <c:v>44%</c:v>
                  </c:pt>
                  <c:pt idx="10">
                    <c:v>-56%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00D-4A54-BC4F-1521A77F72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7"/>
        <c:axId val="636703312"/>
        <c:axId val="636702000"/>
      </c:barChart>
      <c:catAx>
        <c:axId val="63670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02000"/>
        <c:crosses val="autoZero"/>
        <c:auto val="1"/>
        <c:lblAlgn val="ctr"/>
        <c:lblOffset val="100"/>
        <c:noMultiLvlLbl val="0"/>
      </c:catAx>
      <c:valAx>
        <c:axId val="63670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0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Stage 2 complaints - WOCs</a:t>
            </a:r>
            <a:endParaRPr lang="en-GB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9.4744094488188976E-2"/>
          <c:y val="0.18138888888888888"/>
          <c:w val="0.87470034995625545"/>
          <c:h val="0.597606445027704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Sheet2!$D$23</c:f>
              <c:strCache>
                <c:ptCount val="1"/>
                <c:pt idx="0">
                  <c:v>2024-25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5631B92-6FBB-4F98-A4AA-42344BF73FC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22A-456B-A35C-FD24AC8257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140307A-5C68-4D15-BB32-DCB601CB454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22A-456B-A35C-FD24AC8257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9BBDDF7-B1D9-4C9B-8D38-6B0BFF8ECA0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22A-456B-A35C-FD24AC8257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E6112BD-6141-4021-8624-C37BE00A97F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22A-456B-A35C-FD24AC8257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7CE2D3A-F479-4765-8234-1C75D748E9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22A-456B-A35C-FD24AC8257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3405734-64A2-4DB0-8BEF-84EADCB1FDA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22A-456B-A35C-FD24AC8257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56F94E2-8047-4A74-9522-7D5C0639F20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22A-456B-A35C-FD24AC8257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493C7F9-57D9-4A50-9880-7CAB725E38D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22A-456B-A35C-FD24AC825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Sheet2!$A$24:$A$31</c:f>
              <c:strCache>
                <c:ptCount val="8"/>
                <c:pt idx="0">
                  <c:v>SES Water</c:v>
                </c:pt>
                <c:pt idx="1">
                  <c:v>Affinity Water</c:v>
                </c:pt>
                <c:pt idx="2">
                  <c:v>Essex &amp; Suffolk Water</c:v>
                </c:pt>
                <c:pt idx="3">
                  <c:v>South Staffs Water</c:v>
                </c:pt>
                <c:pt idx="4">
                  <c:v>Cambridge Water</c:v>
                </c:pt>
                <c:pt idx="5">
                  <c:v>South East Water</c:v>
                </c:pt>
                <c:pt idx="6">
                  <c:v>Portsmouth Water</c:v>
                </c:pt>
                <c:pt idx="7">
                  <c:v>Bristol Water</c:v>
                </c:pt>
              </c:strCache>
            </c:strRef>
          </c:cat>
          <c:val>
            <c:numRef>
              <c:f>Sheet2!$D$24:$D$31</c:f>
              <c:numCache>
                <c:formatCode>0.0</c:formatCode>
                <c:ptCount val="8"/>
                <c:pt idx="0">
                  <c:v>6.0559570430780418</c:v>
                </c:pt>
                <c:pt idx="1">
                  <c:v>2.2363830582143667</c:v>
                </c:pt>
                <c:pt idx="2">
                  <c:v>2.0770484890723475</c:v>
                </c:pt>
                <c:pt idx="3">
                  <c:v>1.6461475814626454</c:v>
                </c:pt>
                <c:pt idx="4">
                  <c:v>1.4603616133518778</c:v>
                </c:pt>
                <c:pt idx="5">
                  <c:v>1.3042537445421429</c:v>
                </c:pt>
                <c:pt idx="6">
                  <c:v>1.2513516201794888</c:v>
                </c:pt>
                <c:pt idx="7">
                  <c:v>1.0525720106388998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Sheet2!$E$24:$E$31</c15:f>
                <c15:dlblRangeCache>
                  <c:ptCount val="8"/>
                  <c:pt idx="0">
                    <c:v>25%</c:v>
                  </c:pt>
                  <c:pt idx="1">
                    <c:v>618%</c:v>
                  </c:pt>
                  <c:pt idx="2">
                    <c:v>10%</c:v>
                  </c:pt>
                  <c:pt idx="3">
                    <c:v>30%</c:v>
                  </c:pt>
                  <c:pt idx="4">
                    <c:v>-47%</c:v>
                  </c:pt>
                  <c:pt idx="5">
                    <c:v>-50%</c:v>
                  </c:pt>
                  <c:pt idx="6">
                    <c:v>34%</c:v>
                  </c:pt>
                  <c:pt idx="7">
                    <c:v>-1%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022A-456B-A35C-FD24AC825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27"/>
        <c:axId val="763253792"/>
        <c:axId val="763254120"/>
      </c:barChart>
      <c:catAx>
        <c:axId val="76325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54120"/>
        <c:crosses val="autoZero"/>
        <c:auto val="1"/>
        <c:lblAlgn val="ctr"/>
        <c:lblOffset val="100"/>
        <c:noMultiLvlLbl val="0"/>
      </c:catAx>
      <c:valAx>
        <c:axId val="763254120"/>
        <c:scaling>
          <c:orientation val="minMax"/>
          <c:max val="1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25379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7</xdr:col>
      <xdr:colOff>371475</xdr:colOff>
      <xdr:row>33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1409700</xdr:colOff>
      <xdr:row>38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297180</xdr:colOff>
      <xdr:row>31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586740</xdr:colOff>
      <xdr:row>30</xdr:row>
      <xdr:rowOff>144780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6</xdr:col>
      <xdr:colOff>601980</xdr:colOff>
      <xdr:row>35</xdr:row>
      <xdr:rowOff>327660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18</xdr:row>
      <xdr:rowOff>60960</xdr:rowOff>
    </xdr:from>
    <xdr:to>
      <xdr:col>7</xdr:col>
      <xdr:colOff>419100</xdr:colOff>
      <xdr:row>33</xdr:row>
      <xdr:rowOff>70484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137160</xdr:colOff>
      <xdr:row>36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259080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7</xdr:col>
      <xdr:colOff>373380</xdr:colOff>
      <xdr:row>37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190499</xdr:rowOff>
    </xdr:from>
    <xdr:to>
      <xdr:col>6</xdr:col>
      <xdr:colOff>290513</xdr:colOff>
      <xdr:row>36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</xdr:colOff>
      <xdr:row>18</xdr:row>
      <xdr:rowOff>88584</xdr:rowOff>
    </xdr:from>
    <xdr:to>
      <xdr:col>5</xdr:col>
      <xdr:colOff>166687</xdr:colOff>
      <xdr:row>32</xdr:row>
      <xdr:rowOff>164784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CW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B5C"/>
      </a:accent1>
      <a:accent2>
        <a:srgbClr val="2CCCD3"/>
      </a:accent2>
      <a:accent3>
        <a:srgbClr val="8031A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3:L36"/>
  <sheetViews>
    <sheetView tabSelected="1" topLeftCell="A10" workbookViewId="0">
      <selection activeCell="A47" sqref="A47"/>
    </sheetView>
  </sheetViews>
  <sheetFormatPr defaultColWidth="9.109375" defaultRowHeight="13.2"/>
  <cols>
    <col min="1" max="1" width="28.88671875" style="137" customWidth="1"/>
    <col min="2" max="2" width="21.88671875" style="137" customWidth="1"/>
    <col min="3" max="3" width="7.88671875" style="137" customWidth="1"/>
    <col min="4" max="4" width="20.5546875" style="137" customWidth="1"/>
    <col min="5" max="5" width="7.6640625" style="137" customWidth="1"/>
    <col min="6" max="6" width="18.88671875" style="137" customWidth="1"/>
    <col min="7" max="8" width="9.109375" style="137"/>
    <col min="9" max="9" width="15.5546875" style="137" customWidth="1"/>
    <col min="10" max="10" width="14.88671875" style="137" customWidth="1"/>
    <col min="11" max="11" width="12.44140625" style="137" customWidth="1"/>
    <col min="12" max="16384" width="9.109375" style="137"/>
  </cols>
  <sheetData>
    <row r="3" spans="1:12" ht="13.8">
      <c r="A3" s="32" t="s">
        <v>0</v>
      </c>
    </row>
    <row r="5" spans="1:12" ht="14.4" thickBot="1">
      <c r="A5" s="139" t="s">
        <v>1</v>
      </c>
      <c r="B5" s="138"/>
      <c r="C5" s="138"/>
      <c r="D5" s="138"/>
    </row>
    <row r="6" spans="1:12" ht="41.4">
      <c r="A6" s="146" t="s">
        <v>2</v>
      </c>
      <c r="B6" s="232" t="s">
        <v>3</v>
      </c>
      <c r="C6" s="143" t="s">
        <v>4</v>
      </c>
      <c r="D6" s="142" t="s">
        <v>5</v>
      </c>
      <c r="E6" s="143" t="s">
        <v>4</v>
      </c>
      <c r="F6" s="143" t="s">
        <v>6</v>
      </c>
      <c r="J6" s="223"/>
    </row>
    <row r="7" spans="1:12" ht="13.8">
      <c r="A7" s="147" t="s">
        <v>7</v>
      </c>
      <c r="B7" s="249">
        <v>1.7989193634395337</v>
      </c>
      <c r="C7" s="172">
        <v>3</v>
      </c>
      <c r="D7" s="250">
        <v>1.2977918264813781</v>
      </c>
      <c r="E7" s="171">
        <v>1</v>
      </c>
      <c r="F7" s="169">
        <f>E7+C7</f>
        <v>4</v>
      </c>
      <c r="I7" s="212"/>
      <c r="J7" s="212"/>
      <c r="K7" s="212"/>
      <c r="L7" s="212"/>
    </row>
    <row r="8" spans="1:12" ht="13.8">
      <c r="A8" s="147" t="s">
        <v>8</v>
      </c>
      <c r="B8" s="249">
        <v>2.0675895695092366</v>
      </c>
      <c r="C8" s="171">
        <v>3</v>
      </c>
      <c r="D8" s="250">
        <v>2.2537391127447948</v>
      </c>
      <c r="E8" s="169">
        <v>3</v>
      </c>
      <c r="F8" s="169">
        <f t="shared" ref="F8:F17" si="0">E8+C8</f>
        <v>6</v>
      </c>
      <c r="G8" s="220"/>
      <c r="H8" s="219"/>
      <c r="I8" s="213"/>
      <c r="J8" s="214"/>
      <c r="K8" s="215"/>
      <c r="L8" s="212"/>
    </row>
    <row r="9" spans="1:12" ht="13.8">
      <c r="A9" s="147" t="s">
        <v>9</v>
      </c>
      <c r="B9" s="249">
        <v>1.2846611459177422</v>
      </c>
      <c r="C9" s="169">
        <v>1</v>
      </c>
      <c r="D9" s="250">
        <v>2.1740419392454098</v>
      </c>
      <c r="E9" s="173">
        <v>2</v>
      </c>
      <c r="F9" s="171">
        <f t="shared" si="0"/>
        <v>3</v>
      </c>
      <c r="I9" s="213"/>
      <c r="J9" s="214"/>
      <c r="K9" s="215"/>
      <c r="L9" s="212"/>
    </row>
    <row r="10" spans="1:12" ht="13.8">
      <c r="A10" s="147" t="s">
        <v>10</v>
      </c>
      <c r="B10" s="249">
        <v>1.6251877405886321</v>
      </c>
      <c r="C10" s="169">
        <v>2</v>
      </c>
      <c r="D10" s="250">
        <v>0.60453843490495007</v>
      </c>
      <c r="E10" s="173">
        <v>1</v>
      </c>
      <c r="F10" s="171">
        <f t="shared" si="0"/>
        <v>3</v>
      </c>
      <c r="I10" s="216"/>
      <c r="J10" s="214"/>
      <c r="K10" s="215"/>
      <c r="L10" s="212"/>
    </row>
    <row r="11" spans="1:12" ht="13.8">
      <c r="A11" s="147" t="s">
        <v>11</v>
      </c>
      <c r="B11" s="249">
        <v>1.3656963079004505</v>
      </c>
      <c r="C11" s="172">
        <v>2</v>
      </c>
      <c r="D11" s="250">
        <v>2.4669172039203464</v>
      </c>
      <c r="E11" s="169">
        <v>3</v>
      </c>
      <c r="F11" s="172">
        <f t="shared" si="0"/>
        <v>5</v>
      </c>
      <c r="I11" s="216"/>
      <c r="J11" s="214"/>
      <c r="K11" s="217"/>
      <c r="L11" s="216"/>
    </row>
    <row r="12" spans="1:12" ht="13.8">
      <c r="A12" s="147" t="s">
        <v>12</v>
      </c>
      <c r="B12" s="249">
        <v>2.3697971298260336</v>
      </c>
      <c r="C12" s="173">
        <v>3</v>
      </c>
      <c r="D12" s="250">
        <v>2.7582884625844</v>
      </c>
      <c r="E12" s="172">
        <v>4</v>
      </c>
      <c r="F12" s="169">
        <f t="shared" si="0"/>
        <v>7</v>
      </c>
      <c r="I12" s="216"/>
      <c r="J12" s="214"/>
      <c r="K12" s="217"/>
      <c r="L12" s="216"/>
    </row>
    <row r="13" spans="1:12" ht="13.8">
      <c r="A13" s="147" t="s">
        <v>13</v>
      </c>
      <c r="B13" s="249">
        <v>0.63692467862839941</v>
      </c>
      <c r="C13" s="173">
        <v>1</v>
      </c>
      <c r="D13" s="250">
        <v>2.6434768616757633</v>
      </c>
      <c r="E13" s="172">
        <v>3</v>
      </c>
      <c r="F13" s="169">
        <f t="shared" si="0"/>
        <v>4</v>
      </c>
      <c r="I13" s="216"/>
      <c r="J13" s="214"/>
      <c r="K13" s="217"/>
      <c r="L13" s="216"/>
    </row>
    <row r="14" spans="1:12" ht="13.8">
      <c r="A14" s="147" t="s">
        <v>14</v>
      </c>
      <c r="B14" s="249">
        <v>15.675700965233576</v>
      </c>
      <c r="C14" s="172">
        <v>4</v>
      </c>
      <c r="D14" s="250">
        <v>4.6202942303264125</v>
      </c>
      <c r="E14" s="172">
        <v>4</v>
      </c>
      <c r="F14" s="172">
        <f t="shared" si="0"/>
        <v>8</v>
      </c>
      <c r="I14" s="216"/>
      <c r="J14" s="214"/>
      <c r="K14" s="217"/>
      <c r="L14" s="216"/>
    </row>
    <row r="15" spans="1:12" ht="13.8">
      <c r="A15" s="147" t="s">
        <v>15</v>
      </c>
      <c r="B15" s="249">
        <v>2.4625028643184512</v>
      </c>
      <c r="C15" s="171">
        <v>4</v>
      </c>
      <c r="D15" s="250">
        <v>1.8195979248915983</v>
      </c>
      <c r="E15" s="171">
        <v>2</v>
      </c>
      <c r="F15" s="171">
        <f t="shared" si="0"/>
        <v>6</v>
      </c>
      <c r="I15" s="216"/>
      <c r="J15" s="214"/>
      <c r="K15" s="217"/>
      <c r="L15" s="216"/>
    </row>
    <row r="16" spans="1:12" ht="13.8">
      <c r="A16" s="147" t="s">
        <v>16</v>
      </c>
      <c r="B16" s="249">
        <v>1.3061376809058998</v>
      </c>
      <c r="C16" s="169">
        <v>1</v>
      </c>
      <c r="D16" s="250">
        <v>0.629744953293916</v>
      </c>
      <c r="E16" s="173">
        <v>1</v>
      </c>
      <c r="F16" s="171">
        <f t="shared" si="0"/>
        <v>2</v>
      </c>
      <c r="I16" s="216"/>
      <c r="J16" s="214"/>
      <c r="K16" s="217"/>
      <c r="L16" s="216"/>
    </row>
    <row r="17" spans="1:12" ht="14.4" thickBot="1">
      <c r="A17" s="148" t="s">
        <v>17</v>
      </c>
      <c r="B17" s="249">
        <v>2.9296048867309734</v>
      </c>
      <c r="C17" s="222">
        <v>4</v>
      </c>
      <c r="D17" s="250">
        <v>3.3088282788967183</v>
      </c>
      <c r="E17" s="170">
        <v>4</v>
      </c>
      <c r="F17" s="224">
        <f t="shared" si="0"/>
        <v>8</v>
      </c>
      <c r="I17" s="216"/>
      <c r="J17" s="214"/>
      <c r="K17" s="217"/>
      <c r="L17" s="216"/>
    </row>
    <row r="18" spans="1:12" ht="14.4">
      <c r="A18" s="146" t="s">
        <v>18</v>
      </c>
      <c r="B18" s="238">
        <f>MEDIAN(B7:B17)</f>
        <v>1.7989193634395337</v>
      </c>
      <c r="C18" s="151"/>
      <c r="D18" s="238">
        <f>MEDIAN(D7:D17)</f>
        <v>2.2537391127447948</v>
      </c>
      <c r="E18" s="151"/>
      <c r="F18" s="151"/>
      <c r="I18" s="216"/>
      <c r="J18" s="218"/>
      <c r="K18" s="217"/>
      <c r="L18" s="216"/>
    </row>
    <row r="19" spans="1:12" ht="13.8">
      <c r="A19" s="149" t="s">
        <v>19</v>
      </c>
      <c r="B19" s="239">
        <f>QUARTILE(B7:B17,1)</f>
        <v>1.335916994403175</v>
      </c>
      <c r="C19" s="144"/>
      <c r="D19" s="239">
        <f>QUARTILE(D7:D17,1)</f>
        <v>1.5586948756864882</v>
      </c>
      <c r="E19" s="144"/>
      <c r="F19" s="144"/>
      <c r="I19" s="219"/>
      <c r="J19" s="219"/>
      <c r="K19" s="219"/>
      <c r="L19" s="219"/>
    </row>
    <row r="20" spans="1:12" ht="14.4" thickBot="1">
      <c r="A20" s="150" t="s">
        <v>20</v>
      </c>
      <c r="B20" s="240">
        <f>QUARTILE(B7:B17,3)</f>
        <v>2.4161499970722424</v>
      </c>
      <c r="C20" s="145"/>
      <c r="D20" s="240">
        <f>QUARTILE(D7:D17,3)</f>
        <v>2.7008826621300814</v>
      </c>
      <c r="E20" s="145"/>
      <c r="F20" s="145"/>
    </row>
    <row r="24" spans="1:12" ht="14.4" thickBot="1">
      <c r="A24" s="139" t="s">
        <v>21</v>
      </c>
      <c r="B24" s="140"/>
      <c r="C24" s="140"/>
      <c r="D24" s="140"/>
      <c r="E24" s="140"/>
      <c r="F24" s="140"/>
    </row>
    <row r="25" spans="1:12" ht="41.4">
      <c r="A25" s="156" t="s">
        <v>2</v>
      </c>
      <c r="B25" s="232" t="s">
        <v>3</v>
      </c>
      <c r="C25" s="155" t="s">
        <v>4</v>
      </c>
      <c r="D25" s="152" t="s">
        <v>5</v>
      </c>
      <c r="E25" s="163" t="s">
        <v>4</v>
      </c>
      <c r="F25" s="156" t="s">
        <v>6</v>
      </c>
    </row>
    <row r="26" spans="1:12" ht="13.8">
      <c r="A26" s="164" t="s">
        <v>22</v>
      </c>
      <c r="B26" s="236">
        <v>2.2363830582143667</v>
      </c>
      <c r="C26" s="174">
        <v>4</v>
      </c>
      <c r="D26" s="241">
        <v>2.8612547950683807</v>
      </c>
      <c r="E26" s="185">
        <v>4</v>
      </c>
      <c r="F26" s="187">
        <f>C26+E26</f>
        <v>8</v>
      </c>
      <c r="H26" s="217"/>
      <c r="I26" s="213"/>
      <c r="J26" s="216"/>
    </row>
    <row r="27" spans="1:12" ht="13.8">
      <c r="A27" s="164" t="s">
        <v>23</v>
      </c>
      <c r="B27" s="235">
        <v>1.0525720106388998</v>
      </c>
      <c r="C27" s="184">
        <v>1</v>
      </c>
      <c r="D27" s="242">
        <v>0.71680531190462715</v>
      </c>
      <c r="E27" s="175">
        <v>1</v>
      </c>
      <c r="F27" s="180">
        <f>C27+E27</f>
        <v>2</v>
      </c>
      <c r="H27" s="217"/>
      <c r="I27" s="214"/>
      <c r="J27" s="217"/>
    </row>
    <row r="28" spans="1:12" ht="13.8">
      <c r="A28" s="164" t="s">
        <v>24</v>
      </c>
      <c r="B28" s="235">
        <v>1.4603616133518778</v>
      </c>
      <c r="C28" s="184">
        <v>2</v>
      </c>
      <c r="D28" s="243">
        <v>2.2948539638386647</v>
      </c>
      <c r="E28" s="179">
        <v>3</v>
      </c>
      <c r="F28" s="181">
        <f t="shared" ref="F28:F33" si="1">C28+E28</f>
        <v>5</v>
      </c>
      <c r="H28" s="217"/>
      <c r="I28" s="214"/>
      <c r="J28" s="217"/>
    </row>
    <row r="29" spans="1:12" ht="13.8">
      <c r="A29" s="164" t="s">
        <v>25</v>
      </c>
      <c r="B29" s="234">
        <v>2.0770484890723475</v>
      </c>
      <c r="C29" s="176">
        <v>3</v>
      </c>
      <c r="D29" s="244">
        <v>0.90088850128439169</v>
      </c>
      <c r="E29" s="177">
        <v>2</v>
      </c>
      <c r="F29" s="180">
        <f t="shared" si="1"/>
        <v>5</v>
      </c>
      <c r="H29" s="217"/>
      <c r="I29" s="214"/>
      <c r="J29" s="217"/>
    </row>
    <row r="30" spans="1:12" ht="13.8">
      <c r="A30" s="164" t="s">
        <v>26</v>
      </c>
      <c r="B30" s="234">
        <v>1.2513516201794888</v>
      </c>
      <c r="C30" s="176">
        <v>1</v>
      </c>
      <c r="D30" s="242">
        <v>0.35294532876857376</v>
      </c>
      <c r="E30" s="175">
        <v>1</v>
      </c>
      <c r="F30" s="180">
        <f t="shared" si="1"/>
        <v>2</v>
      </c>
      <c r="H30" s="217"/>
      <c r="I30" s="214"/>
      <c r="J30" s="217"/>
    </row>
    <row r="31" spans="1:12" ht="13.8">
      <c r="A31" s="164" t="s">
        <v>27</v>
      </c>
      <c r="B31" s="233">
        <v>6.0559570430780418</v>
      </c>
      <c r="C31" s="178">
        <v>4</v>
      </c>
      <c r="D31" s="244">
        <v>5.1812076924112125</v>
      </c>
      <c r="E31" s="177">
        <v>4</v>
      </c>
      <c r="F31" s="187">
        <f t="shared" si="1"/>
        <v>8</v>
      </c>
      <c r="H31" s="217"/>
      <c r="I31" s="214"/>
      <c r="J31" s="217"/>
    </row>
    <row r="32" spans="1:12" ht="13.8">
      <c r="A32" s="164" t="s">
        <v>28</v>
      </c>
      <c r="B32" s="233">
        <v>1.3042537445421429</v>
      </c>
      <c r="C32" s="178">
        <v>2</v>
      </c>
      <c r="D32" s="243">
        <v>1.7686471232806329</v>
      </c>
      <c r="E32" s="179">
        <v>2</v>
      </c>
      <c r="F32" s="181">
        <f t="shared" si="1"/>
        <v>4</v>
      </c>
      <c r="H32" s="217"/>
      <c r="I32" s="214"/>
      <c r="J32" s="217"/>
    </row>
    <row r="33" spans="1:10" ht="14.4" thickBot="1">
      <c r="A33" s="165" t="s">
        <v>29</v>
      </c>
      <c r="B33" s="237">
        <v>1.6461475814626454</v>
      </c>
      <c r="C33" s="183">
        <v>3</v>
      </c>
      <c r="D33" s="245">
        <v>1.9060656206409581</v>
      </c>
      <c r="E33" s="225">
        <v>3</v>
      </c>
      <c r="F33" s="186">
        <f t="shared" si="1"/>
        <v>6</v>
      </c>
      <c r="H33" s="217"/>
      <c r="I33" s="214"/>
      <c r="J33" s="217"/>
    </row>
    <row r="34" spans="1:10" ht="13.8">
      <c r="A34" s="166" t="s">
        <v>18</v>
      </c>
      <c r="B34" s="238">
        <f>MEDIAN(B26:B33)</f>
        <v>1.5532545974072616</v>
      </c>
      <c r="C34" s="159"/>
      <c r="D34" s="246">
        <f>MEDIAN(D26:D33)</f>
        <v>1.8373563719607955</v>
      </c>
      <c r="E34" s="162"/>
      <c r="F34" s="160"/>
      <c r="H34" s="217"/>
      <c r="I34" s="214"/>
      <c r="J34" s="217"/>
    </row>
    <row r="35" spans="1:10" ht="13.8">
      <c r="A35" s="167" t="s">
        <v>19</v>
      </c>
      <c r="B35" s="239">
        <f>QUARTILE(B26:B33,1)</f>
        <v>1.2910282134514794</v>
      </c>
      <c r="C35" s="153"/>
      <c r="D35" s="247">
        <f>QUARTILE(D26:D33,1)</f>
        <v>0.85486770393945055</v>
      </c>
      <c r="E35" s="141"/>
      <c r="F35" s="157"/>
    </row>
    <row r="36" spans="1:10" ht="14.4" thickBot="1">
      <c r="A36" s="168" t="s">
        <v>20</v>
      </c>
      <c r="B36" s="240">
        <f>QUARTILE(B26:B33,3)</f>
        <v>2.1168821313578521</v>
      </c>
      <c r="C36" s="154"/>
      <c r="D36" s="248">
        <f>QUARTILE(D26:D33,3)</f>
        <v>2.4364541716460937</v>
      </c>
      <c r="E36" s="161"/>
      <c r="F36" s="158"/>
    </row>
  </sheetData>
  <conditionalFormatting sqref="B7:B17">
    <cfRule type="cellIs" dxfId="230" priority="40" operator="greaterThan">
      <formula>$D$19</formula>
    </cfRule>
    <cfRule type="cellIs" dxfId="229" priority="39" operator="lessThan">
      <formula>$D$18</formula>
    </cfRule>
    <cfRule type="cellIs" dxfId="228" priority="38" operator="between">
      <formula>$D$18</formula>
      <formula>$D$17</formula>
    </cfRule>
    <cfRule type="cellIs" dxfId="227" priority="37" operator="between">
      <formula>$D$17</formula>
      <formula>$D$19</formula>
    </cfRule>
    <cfRule type="cellIs" dxfId="226" priority="36" operator="greaterThan">
      <formula>$B$20</formula>
    </cfRule>
    <cfRule type="cellIs" dxfId="225" priority="35" operator="lessThan">
      <formula>$B$19</formula>
    </cfRule>
    <cfRule type="cellIs" dxfId="224" priority="34" operator="between">
      <formula>$B$19</formula>
      <formula>$B$18</formula>
    </cfRule>
    <cfRule type="cellIs" dxfId="223" priority="33" operator="between">
      <formula>$B$18</formula>
      <formula>$B$20</formula>
    </cfRule>
  </conditionalFormatting>
  <conditionalFormatting sqref="B26:B33">
    <cfRule type="cellIs" dxfId="222" priority="13" operator="between">
      <formula>$B$34</formula>
      <formula>$B$36</formula>
    </cfRule>
    <cfRule type="cellIs" dxfId="221" priority="14" operator="between">
      <formula>$B$35</formula>
      <formula>$B$34</formula>
    </cfRule>
    <cfRule type="cellIs" dxfId="220" priority="15" operator="lessThan">
      <formula>$B$35</formula>
    </cfRule>
    <cfRule type="cellIs" dxfId="219" priority="16" operator="greaterThan">
      <formula>$B$36</formula>
    </cfRule>
  </conditionalFormatting>
  <conditionalFormatting sqref="C7:C17 E7:E17">
    <cfRule type="cellIs" dxfId="218" priority="32" operator="equal">
      <formula>4</formula>
    </cfRule>
    <cfRule type="cellIs" dxfId="217" priority="31" operator="equal">
      <formula>2</formula>
    </cfRule>
    <cfRule type="cellIs" dxfId="216" priority="30" operator="equal">
      <formula>1</formula>
    </cfRule>
    <cfRule type="cellIs" dxfId="215" priority="29" operator="equal">
      <formula>3</formula>
    </cfRule>
  </conditionalFormatting>
  <conditionalFormatting sqref="C26:C33 E26:E33">
    <cfRule type="cellIs" dxfId="214" priority="5" operator="equal">
      <formula>4</formula>
    </cfRule>
    <cfRule type="cellIs" dxfId="213" priority="6" operator="equal">
      <formula>3</formula>
    </cfRule>
    <cfRule type="cellIs" dxfId="212" priority="7" operator="equal">
      <formula>2</formula>
    </cfRule>
    <cfRule type="cellIs" dxfId="211" priority="8" operator="equal">
      <formula>1</formula>
    </cfRule>
  </conditionalFormatting>
  <conditionalFormatting sqref="D7:D17">
    <cfRule type="cellIs" dxfId="210" priority="21" operator="between">
      <formula>$D$18</formula>
      <formula>$D$20</formula>
    </cfRule>
    <cfRule type="cellIs" dxfId="209" priority="22" operator="between">
      <formula>$D$19</formula>
      <formula>$D$18</formula>
    </cfRule>
    <cfRule type="cellIs" dxfId="208" priority="23" operator="lessThan">
      <formula>$D$19</formula>
    </cfRule>
    <cfRule type="cellIs" dxfId="207" priority="24" operator="greaterThan">
      <formula>$D$20</formula>
    </cfRule>
    <cfRule type="cellIs" dxfId="206" priority="25" operator="between">
      <formula>$E$17</formula>
      <formula>$E$19</formula>
    </cfRule>
    <cfRule type="cellIs" dxfId="205" priority="26" operator="between">
      <formula>$E$18</formula>
      <formula>$E$17</formula>
    </cfRule>
    <cfRule type="cellIs" dxfId="204" priority="27" operator="lessThan">
      <formula>$E$18</formula>
    </cfRule>
    <cfRule type="cellIs" dxfId="203" priority="28" operator="greaterThan">
      <formula>$E$19</formula>
    </cfRule>
  </conditionalFormatting>
  <conditionalFormatting sqref="D26:D33">
    <cfRule type="cellIs" dxfId="202" priority="12" operator="greaterThan">
      <formula>$D$36</formula>
    </cfRule>
    <cfRule type="cellIs" dxfId="201" priority="11" operator="lessThan">
      <formula>$D$35</formula>
    </cfRule>
    <cfRule type="cellIs" dxfId="200" priority="10" operator="between">
      <formula>$D$35</formula>
      <formula>$D$34</formula>
    </cfRule>
    <cfRule type="cellIs" dxfId="199" priority="9" operator="between">
      <formula>$D$34</formula>
      <formula>$D$36</formula>
    </cfRule>
  </conditionalFormatting>
  <conditionalFormatting sqref="F7:F17">
    <cfRule type="cellIs" dxfId="198" priority="20" operator="between">
      <formula>1</formula>
      <formula>2</formula>
    </cfRule>
    <cfRule type="cellIs" dxfId="197" priority="19" operator="between">
      <formula>3</formula>
      <formula>4</formula>
    </cfRule>
    <cfRule type="cellIs" dxfId="196" priority="18" operator="between">
      <formula>5</formula>
      <formula>6</formula>
    </cfRule>
    <cfRule type="cellIs" dxfId="195" priority="17" operator="between">
      <formula>7</formula>
      <formula>8</formula>
    </cfRule>
  </conditionalFormatting>
  <conditionalFormatting sqref="F26:F33">
    <cfRule type="cellIs" dxfId="194" priority="4" operator="between">
      <formula>1</formula>
      <formula>2</formula>
    </cfRule>
    <cfRule type="cellIs" dxfId="193" priority="3" operator="between">
      <formula>3</formula>
      <formula>4</formula>
    </cfRule>
    <cfRule type="cellIs" dxfId="192" priority="2" operator="between">
      <formula>5</formula>
      <formula>6</formula>
    </cfRule>
    <cfRule type="cellIs" dxfId="191" priority="1" operator="between">
      <formula>7</formula>
      <formula>8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K42"/>
  <sheetViews>
    <sheetView topLeftCell="A3" workbookViewId="0">
      <selection activeCell="I11" sqref="I11"/>
    </sheetView>
  </sheetViews>
  <sheetFormatPr defaultColWidth="9.109375" defaultRowHeight="13.2"/>
  <cols>
    <col min="1" max="3" width="13" style="7" customWidth="1"/>
    <col min="4" max="4" width="30.6640625" style="7" customWidth="1"/>
    <col min="5" max="5" width="11.6640625" style="7" customWidth="1"/>
    <col min="6" max="16384" width="9.109375" style="7"/>
  </cols>
  <sheetData>
    <row r="1" spans="1:11" ht="15" customHeight="1">
      <c r="A1" s="136" t="s">
        <v>76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9.5" customHeight="1">
      <c r="A2" s="136"/>
      <c r="B2" s="136"/>
      <c r="C2" s="136"/>
      <c r="D2" s="136"/>
      <c r="E2" s="136"/>
      <c r="F2" s="136"/>
      <c r="G2" s="136"/>
      <c r="H2" s="136"/>
      <c r="I2" s="136"/>
    </row>
    <row r="3" spans="1:11" ht="41.25" customHeight="1">
      <c r="A3" s="61"/>
      <c r="B3" s="61"/>
      <c r="C3" s="61"/>
      <c r="D3" s="61"/>
    </row>
    <row r="4" spans="1:11" ht="30" customHeight="1">
      <c r="A4" s="306" t="s">
        <v>73</v>
      </c>
      <c r="B4" s="311" t="s">
        <v>74</v>
      </c>
      <c r="C4" s="312"/>
      <c r="D4" s="309" t="s">
        <v>34</v>
      </c>
      <c r="E4" s="262"/>
    </row>
    <row r="5" spans="1:11" ht="31.5" customHeight="1">
      <c r="A5" s="307"/>
      <c r="B5" s="81" t="s">
        <v>53</v>
      </c>
      <c r="C5" s="82" t="s">
        <v>54</v>
      </c>
      <c r="D5" s="310"/>
      <c r="E5" s="84" t="s">
        <v>55</v>
      </c>
    </row>
    <row r="6" spans="1:11" ht="15" customHeight="1">
      <c r="A6" s="66">
        <f>'2b. HH Complaints per 10k-WOCs'!A5</f>
        <v>1520312</v>
      </c>
      <c r="B6" s="66">
        <v>340</v>
      </c>
      <c r="C6" s="265">
        <f>B6/A6*10000</f>
        <v>2.2363830582143667</v>
      </c>
      <c r="D6" s="45" t="s">
        <v>22</v>
      </c>
      <c r="E6" s="251">
        <f>B6/'2b. HH Complaints per 10k-WOCs'!B5</f>
        <v>3.1098509100887222E-2</v>
      </c>
    </row>
    <row r="7" spans="1:11" ht="15" customHeight="1">
      <c r="A7" s="66">
        <f>'2b. HH Complaints per 10k-WOCs'!A6</f>
        <v>530130</v>
      </c>
      <c r="B7" s="66">
        <v>55.8</v>
      </c>
      <c r="C7" s="265">
        <f t="shared" ref="C7:C13" si="0">B7/A7*10000</f>
        <v>1.0525720106388998</v>
      </c>
      <c r="D7" s="45" t="s">
        <v>23</v>
      </c>
      <c r="E7" s="251">
        <f>B7/'2b. HH Complaints per 10k-WOCs'!B6</f>
        <v>3.2052386696536268E-2</v>
      </c>
    </row>
    <row r="8" spans="1:11" ht="15" customHeight="1">
      <c r="A8" s="66">
        <f>'2b. HH Complaints per 10k-WOCs'!A7</f>
        <v>143800</v>
      </c>
      <c r="B8" s="66">
        <v>21</v>
      </c>
      <c r="C8" s="265">
        <f t="shared" si="0"/>
        <v>1.4603616133518778</v>
      </c>
      <c r="D8" s="45" t="s">
        <v>24</v>
      </c>
      <c r="E8" s="251">
        <f>B8/'2b. HH Complaints per 10k-WOCs'!B7</f>
        <v>2.8688524590163935E-2</v>
      </c>
    </row>
    <row r="9" spans="1:11" ht="15" customHeight="1">
      <c r="A9" s="66">
        <f>'2b. HH Complaints per 10k-WOCs'!A8</f>
        <v>799211</v>
      </c>
      <c r="B9" s="66">
        <v>166</v>
      </c>
      <c r="C9" s="265">
        <f t="shared" si="0"/>
        <v>2.0770484890723475</v>
      </c>
      <c r="D9" s="45" t="s">
        <v>25</v>
      </c>
      <c r="E9" s="251">
        <f>B9/'2b. HH Complaints per 10k-WOCs'!B8</f>
        <v>4.2292993630573247E-2</v>
      </c>
    </row>
    <row r="10" spans="1:11" ht="15" customHeight="1">
      <c r="A10" s="66">
        <f>'2b. HH Complaints per 10k-WOCs'!A9</f>
        <v>311663</v>
      </c>
      <c r="B10" s="66">
        <v>39</v>
      </c>
      <c r="C10" s="265">
        <f t="shared" si="0"/>
        <v>1.2513516201794888</v>
      </c>
      <c r="D10" s="45" t="s">
        <v>26</v>
      </c>
      <c r="E10" s="251">
        <f>B10/'2b. HH Complaints per 10k-WOCs'!B9</f>
        <v>4.2071197411003236E-2</v>
      </c>
    </row>
    <row r="11" spans="1:11" ht="15" customHeight="1">
      <c r="A11" s="66">
        <f>'2b. HH Complaints per 10k-WOCs'!A10</f>
        <v>297228</v>
      </c>
      <c r="B11" s="66">
        <v>180</v>
      </c>
      <c r="C11" s="265">
        <f t="shared" si="0"/>
        <v>6.0559570430780418</v>
      </c>
      <c r="D11" s="45" t="s">
        <v>27</v>
      </c>
      <c r="E11" s="251">
        <f>B11/'2b. HH Complaints per 10k-WOCs'!B10</f>
        <v>8.0035571365051128E-2</v>
      </c>
    </row>
    <row r="12" spans="1:11" ht="15" customHeight="1">
      <c r="A12" s="66">
        <f>'2b. HH Complaints per 10k-WOCs'!A11</f>
        <v>1012073</v>
      </c>
      <c r="B12" s="66">
        <v>132</v>
      </c>
      <c r="C12" s="265">
        <f t="shared" si="0"/>
        <v>1.3042537445421429</v>
      </c>
      <c r="D12" s="45" t="s">
        <v>28</v>
      </c>
      <c r="E12" s="251">
        <f>B12/'2b. HH Complaints per 10k-WOCs'!B11</f>
        <v>2.7626622017580579E-2</v>
      </c>
    </row>
    <row r="13" spans="1:11" ht="15" customHeight="1">
      <c r="A13" s="66">
        <f>'2b. HH Complaints per 10k-WOCs'!A12</f>
        <v>577105</v>
      </c>
      <c r="B13" s="66">
        <v>95</v>
      </c>
      <c r="C13" s="265">
        <f t="shared" si="0"/>
        <v>1.6461475814626454</v>
      </c>
      <c r="D13" s="45" t="s">
        <v>44</v>
      </c>
      <c r="E13" s="251">
        <f>B13/'2b. HH Complaints per 10k-WOCs'!B12</f>
        <v>4.562920268972142E-2</v>
      </c>
    </row>
    <row r="14" spans="1:11" ht="15" customHeight="1">
      <c r="A14" s="89">
        <f>SUM(A6:A13)</f>
        <v>5191522</v>
      </c>
      <c r="B14" s="89">
        <f>SUM(B6:B13)</f>
        <v>1028.8</v>
      </c>
      <c r="C14" s="39">
        <f>SUM(C6:C13)</f>
        <v>17.084075160539811</v>
      </c>
      <c r="D14" s="88" t="s">
        <v>40</v>
      </c>
      <c r="E14" s="256">
        <f>B14/'2b. HH Complaints per 10k-WOCs'!B13</f>
        <v>3.7592858526175776E-2</v>
      </c>
    </row>
    <row r="15" spans="1:11" ht="15" customHeight="1">
      <c r="A15" s="19"/>
      <c r="B15" s="19"/>
      <c r="C15" s="19"/>
    </row>
    <row r="16" spans="1:11" ht="15" customHeight="1"/>
    <row r="17" spans="1:3" ht="15" customHeight="1">
      <c r="A17" s="136"/>
      <c r="B17" s="136"/>
      <c r="C17" s="136"/>
    </row>
    <row r="18" spans="1:3" ht="15" customHeight="1">
      <c r="A18" s="136" t="s">
        <v>77</v>
      </c>
      <c r="B18" s="136"/>
      <c r="C18" s="136"/>
    </row>
    <row r="19" spans="1:3" ht="15" customHeight="1"/>
    <row r="20" spans="1:3" ht="15" customHeight="1"/>
    <row r="21" spans="1:3" ht="15" customHeight="1"/>
    <row r="22" spans="1:3" ht="15" customHeight="1"/>
    <row r="23" spans="1:3" ht="15" customHeight="1">
      <c r="A23" s="24"/>
      <c r="B23" s="24"/>
      <c r="C23" s="24"/>
    </row>
    <row r="24" spans="1:3" ht="15" customHeight="1"/>
    <row r="25" spans="1:3" ht="15" customHeight="1">
      <c r="A25" s="24"/>
      <c r="B25" s="24"/>
      <c r="C25" s="24"/>
    </row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42" ht="30" customHeight="1"/>
  </sheetData>
  <mergeCells count="3">
    <mergeCell ref="B4:C4"/>
    <mergeCell ref="D4:D5"/>
    <mergeCell ref="A4:A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E29"/>
  <sheetViews>
    <sheetView topLeftCell="A6" zoomScaleNormal="100" workbookViewId="0">
      <selection activeCell="I22" sqref="I22"/>
    </sheetView>
  </sheetViews>
  <sheetFormatPr defaultColWidth="9.109375" defaultRowHeight="13.2"/>
  <cols>
    <col min="1" max="1" width="25.5546875" style="7" customWidth="1"/>
    <col min="2" max="2" width="15.5546875" style="7" customWidth="1"/>
    <col min="3" max="3" width="17.44140625" style="7" customWidth="1"/>
    <col min="4" max="4" width="18.5546875" style="7" customWidth="1"/>
    <col min="5" max="5" width="27.109375" style="7" customWidth="1"/>
    <col min="6" max="6" width="9.109375" style="7"/>
    <col min="7" max="7" width="17.33203125" style="7" customWidth="1"/>
    <col min="8" max="16384" width="9.109375" style="7"/>
  </cols>
  <sheetData>
    <row r="1" spans="1:4" ht="24" customHeight="1">
      <c r="A1" s="106"/>
      <c r="B1" s="106"/>
      <c r="C1" s="106"/>
    </row>
    <row r="2" spans="1:4" ht="48.75" customHeight="1">
      <c r="A2" s="313" t="s">
        <v>78</v>
      </c>
      <c r="B2" s="313"/>
      <c r="C2" s="313"/>
      <c r="D2" s="313"/>
    </row>
    <row r="3" spans="1:4" ht="30" customHeight="1">
      <c r="A3" s="25" t="s">
        <v>34</v>
      </c>
      <c r="B3" s="26" t="s">
        <v>53</v>
      </c>
      <c r="C3" s="110" t="s">
        <v>54</v>
      </c>
    </row>
    <row r="4" spans="1:4" ht="15" customHeight="1">
      <c r="A4" s="45" t="s">
        <v>7</v>
      </c>
      <c r="B4" s="27">
        <v>404</v>
      </c>
      <c r="C4" s="111">
        <f>B4/'2a. HH Complaints per 10k-WaSCs'!A5*10000</f>
        <v>1.2977918264813781</v>
      </c>
    </row>
    <row r="5" spans="1:4" ht="15" customHeight="1">
      <c r="A5" s="45" t="s">
        <v>8</v>
      </c>
      <c r="B5" s="27">
        <v>339</v>
      </c>
      <c r="C5" s="111">
        <f>B5/'2a. HH Complaints per 10k-WaSCs'!A6*10000</f>
        <v>2.2537391127447948</v>
      </c>
    </row>
    <row r="6" spans="1:4" ht="15" customHeight="1">
      <c r="A6" s="45" t="s">
        <v>9</v>
      </c>
      <c r="B6" s="27">
        <v>22</v>
      </c>
      <c r="C6" s="111">
        <f>B6/'2a. HH Complaints per 10k-WaSCs'!A7*10000</f>
        <v>2.1740419392454098</v>
      </c>
    </row>
    <row r="7" spans="1:4" ht="15" customHeight="1">
      <c r="A7" s="45" t="s">
        <v>10</v>
      </c>
      <c r="B7" s="27">
        <v>77</v>
      </c>
      <c r="C7" s="111">
        <f>B7/'2a. HH Complaints per 10k-WaSCs'!A8*10000</f>
        <v>0.60453843490495007</v>
      </c>
    </row>
    <row r="8" spans="1:4" ht="15" customHeight="1">
      <c r="A8" s="45" t="s">
        <v>11</v>
      </c>
      <c r="B8" s="27">
        <v>1082</v>
      </c>
      <c r="C8" s="111">
        <f>B8/'2a. HH Complaints per 10k-WaSCs'!A9*10000</f>
        <v>2.4669172039203464</v>
      </c>
    </row>
    <row r="9" spans="1:4" ht="15" customHeight="1">
      <c r="A9" s="45" t="s">
        <v>12</v>
      </c>
      <c r="B9" s="27">
        <v>284</v>
      </c>
      <c r="C9" s="111">
        <f>B9/'2a. HH Complaints per 10k-WaSCs'!A10*10000</f>
        <v>2.7582884625844</v>
      </c>
    </row>
    <row r="10" spans="1:4" ht="15" customHeight="1">
      <c r="A10" s="45" t="s">
        <v>13</v>
      </c>
      <c r="B10" s="27">
        <v>552</v>
      </c>
      <c r="C10" s="111">
        <f>B10/'2a. HH Complaints per 10k-WaSCs'!A11*10000</f>
        <v>2.6434768616757633</v>
      </c>
    </row>
    <row r="11" spans="1:4" ht="15" customHeight="1">
      <c r="A11" s="45" t="s">
        <v>14</v>
      </c>
      <c r="B11" s="27">
        <v>2775</v>
      </c>
      <c r="C11" s="111">
        <f>B11/'2a. HH Complaints per 10k-WaSCs'!A12*10000</f>
        <v>4.6202942303264125</v>
      </c>
    </row>
    <row r="12" spans="1:4" ht="15" customHeight="1">
      <c r="A12" s="45" t="s">
        <v>15</v>
      </c>
      <c r="B12" s="27">
        <v>617</v>
      </c>
      <c r="C12" s="111">
        <f>B12/'2a. HH Complaints per 10k-WaSCs'!A13*10000</f>
        <v>1.8195979248915983</v>
      </c>
    </row>
    <row r="13" spans="1:4" ht="15" customHeight="1">
      <c r="A13" s="45" t="s">
        <v>16</v>
      </c>
      <c r="B13" s="27">
        <v>81</v>
      </c>
      <c r="C13" s="111">
        <f>B13/'2a. HH Complaints per 10k-WaSCs'!A14*10000</f>
        <v>0.629744953293916</v>
      </c>
    </row>
    <row r="14" spans="1:4" ht="15" customHeight="1">
      <c r="A14" s="45" t="s">
        <v>17</v>
      </c>
      <c r="B14" s="27">
        <v>794</v>
      </c>
      <c r="C14" s="111">
        <f>B14/'2a. HH Complaints per 10k-WaSCs'!A15*10000</f>
        <v>3.3088282788967183</v>
      </c>
    </row>
    <row r="15" spans="1:4" ht="15" customHeight="1">
      <c r="A15" s="28" t="s">
        <v>79</v>
      </c>
      <c r="B15" s="29">
        <f>SUM(B4:B14)</f>
        <v>7027</v>
      </c>
      <c r="C15" s="292">
        <f>SUM(C4:C14)</f>
        <v>24.577259228965691</v>
      </c>
    </row>
    <row r="16" spans="1:4" ht="15" customHeight="1">
      <c r="A16" s="30"/>
    </row>
    <row r="17" spans="1:5" ht="15" customHeight="1"/>
    <row r="18" spans="1:5" ht="15" customHeight="1">
      <c r="A18" s="107" t="s">
        <v>80</v>
      </c>
      <c r="B18" s="108">
        <v>176</v>
      </c>
      <c r="C18" s="109" t="s">
        <v>81</v>
      </c>
    </row>
    <row r="19" spans="1:5" ht="15" customHeight="1">
      <c r="A19" s="30" t="s">
        <v>82</v>
      </c>
    </row>
    <row r="20" spans="1:5" ht="15" customHeight="1">
      <c r="A20" s="30" t="s">
        <v>83</v>
      </c>
    </row>
    <row r="21" spans="1:5" ht="15" customHeight="1">
      <c r="A21" s="30" t="s">
        <v>84</v>
      </c>
    </row>
    <row r="22" spans="1:5" ht="15" customHeight="1">
      <c r="A22" s="30"/>
    </row>
    <row r="23" spans="1:5" ht="15" customHeight="1">
      <c r="A23" s="136" t="s">
        <v>85</v>
      </c>
    </row>
    <row r="24" spans="1:5" ht="15" customHeight="1"/>
    <row r="25" spans="1:5" ht="15" customHeight="1">
      <c r="E25" s="17"/>
    </row>
    <row r="26" spans="1:5" ht="15" customHeight="1">
      <c r="B26" s="17"/>
    </row>
    <row r="27" spans="1:5" ht="15" customHeight="1"/>
    <row r="28" spans="1:5" ht="15" customHeight="1"/>
    <row r="29" spans="1:5" ht="15" customHeight="1"/>
  </sheetData>
  <mergeCells count="1">
    <mergeCell ref="A2:D2"/>
  </mergeCells>
  <pageMargins left="0.7" right="0.7" top="0.75" bottom="0.75" header="0.3" footer="0.3"/>
  <pageSetup paperSize="9" scale="9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D28"/>
  <sheetViews>
    <sheetView workbookViewId="0">
      <selection activeCell="C9" sqref="C9"/>
    </sheetView>
  </sheetViews>
  <sheetFormatPr defaultColWidth="9.109375" defaultRowHeight="13.2"/>
  <cols>
    <col min="1" max="1" width="28.33203125" style="7" customWidth="1"/>
    <col min="2" max="2" width="17.33203125" style="7" customWidth="1"/>
    <col min="3" max="4" width="17.88671875" style="7" customWidth="1"/>
    <col min="5" max="16384" width="9.109375" style="7"/>
  </cols>
  <sheetData>
    <row r="1" spans="1:4" ht="24" customHeight="1">
      <c r="A1" s="308" t="s">
        <v>86</v>
      </c>
      <c r="B1" s="308"/>
      <c r="C1" s="308"/>
      <c r="D1" s="308"/>
    </row>
    <row r="2" spans="1:4" ht="48.75" customHeight="1">
      <c r="A2" s="313"/>
      <c r="B2" s="313"/>
      <c r="C2" s="313"/>
      <c r="D2" s="313"/>
    </row>
    <row r="3" spans="1:4" ht="30" customHeight="1">
      <c r="A3" s="25" t="s">
        <v>34</v>
      </c>
      <c r="B3" s="26" t="s">
        <v>53</v>
      </c>
      <c r="C3" s="110" t="s">
        <v>54</v>
      </c>
    </row>
    <row r="4" spans="1:4" ht="15" customHeight="1">
      <c r="A4" s="62" t="s">
        <v>22</v>
      </c>
      <c r="B4" s="27">
        <v>435</v>
      </c>
      <c r="C4" s="111">
        <f>B4/'2b. HH Complaints per 10k-WOCs'!A5*10000</f>
        <v>2.8612547950683807</v>
      </c>
    </row>
    <row r="5" spans="1:4" ht="15" customHeight="1">
      <c r="A5" s="45" t="s">
        <v>23</v>
      </c>
      <c r="B5" s="27">
        <v>38</v>
      </c>
      <c r="C5" s="111">
        <f>B5/'2b. HH Complaints per 10k-WOCs'!A6*10000</f>
        <v>0.71680531190462715</v>
      </c>
    </row>
    <row r="6" spans="1:4" ht="15" customHeight="1">
      <c r="A6" s="45" t="s">
        <v>24</v>
      </c>
      <c r="B6" s="27">
        <v>33</v>
      </c>
      <c r="C6" s="111">
        <f>B6/'2b. HH Complaints per 10k-WOCs'!A7*10000</f>
        <v>2.2948539638386647</v>
      </c>
    </row>
    <row r="7" spans="1:4" ht="15" customHeight="1">
      <c r="A7" s="45" t="s">
        <v>25</v>
      </c>
      <c r="B7" s="27">
        <v>72</v>
      </c>
      <c r="C7" s="111">
        <f>B7/'2b. HH Complaints per 10k-WOCs'!A8*10000</f>
        <v>0.90088850128439169</v>
      </c>
    </row>
    <row r="8" spans="1:4" ht="15" customHeight="1">
      <c r="A8" s="45" t="s">
        <v>26</v>
      </c>
      <c r="B8" s="27">
        <v>11</v>
      </c>
      <c r="C8" s="111">
        <f>B8/'2b. HH Complaints per 10k-WOCs'!A9*10000</f>
        <v>0.35294532876857376</v>
      </c>
    </row>
    <row r="9" spans="1:4" ht="15" customHeight="1">
      <c r="A9" s="45" t="s">
        <v>27</v>
      </c>
      <c r="B9" s="27">
        <v>154</v>
      </c>
      <c r="C9" s="111">
        <f>B9/'2b. HH Complaints per 10k-WOCs'!A10*10000</f>
        <v>5.1812076924112125</v>
      </c>
    </row>
    <row r="10" spans="1:4" ht="15" customHeight="1">
      <c r="A10" s="45" t="s">
        <v>28</v>
      </c>
      <c r="B10" s="27">
        <v>179</v>
      </c>
      <c r="C10" s="111">
        <f>B10/'2b. HH Complaints per 10k-WOCs'!A11*10000</f>
        <v>1.7686471232806329</v>
      </c>
    </row>
    <row r="11" spans="1:4" ht="15" customHeight="1">
      <c r="A11" s="45" t="s">
        <v>44</v>
      </c>
      <c r="B11" s="27">
        <v>110</v>
      </c>
      <c r="C11" s="111">
        <f>B11/'2b. HH Complaints per 10k-WOCs'!A12*10000</f>
        <v>1.9060656206409581</v>
      </c>
    </row>
    <row r="12" spans="1:4" ht="15" customHeight="1">
      <c r="A12" s="28" t="s">
        <v>79</v>
      </c>
      <c r="B12" s="29">
        <f>SUM(B4:B11)</f>
        <v>1032</v>
      </c>
      <c r="C12" s="292">
        <f>SUM(C4:C11)</f>
        <v>15.982668337197442</v>
      </c>
    </row>
    <row r="13" spans="1:4" ht="15" customHeight="1">
      <c r="A13" s="30"/>
    </row>
    <row r="14" spans="1:4" ht="15" customHeight="1"/>
    <row r="15" spans="1:4" ht="15" customHeight="1">
      <c r="A15" s="136" t="s">
        <v>87</v>
      </c>
    </row>
    <row r="16" spans="1:4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</sheetData>
  <mergeCells count="1">
    <mergeCell ref="A1:D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H34"/>
  <sheetViews>
    <sheetView workbookViewId="0">
      <selection activeCell="Q23" sqref="Q23"/>
    </sheetView>
  </sheetViews>
  <sheetFormatPr defaultRowHeight="13.2"/>
  <cols>
    <col min="1" max="1" width="26.33203125" customWidth="1"/>
    <col min="2" max="2" width="11.5546875" customWidth="1"/>
    <col min="3" max="3" width="11.44140625" customWidth="1"/>
    <col min="4" max="4" width="11.109375" customWidth="1"/>
    <col min="5" max="6" width="11.44140625" customWidth="1"/>
    <col min="7" max="7" width="15.6640625" customWidth="1"/>
    <col min="11" max="11" width="20.5546875" customWidth="1"/>
  </cols>
  <sheetData>
    <row r="2" spans="1:8" ht="13.8">
      <c r="A2" s="32" t="s">
        <v>88</v>
      </c>
      <c r="B2" s="31"/>
      <c r="C2" s="31"/>
      <c r="D2" s="31"/>
      <c r="E2" s="31"/>
      <c r="F2" s="31"/>
      <c r="G2" s="31"/>
      <c r="H2" s="31"/>
    </row>
    <row r="3" spans="1:8" ht="27.6">
      <c r="A3" s="103" t="s">
        <v>2</v>
      </c>
      <c r="B3" s="103" t="s">
        <v>89</v>
      </c>
      <c r="C3" s="103" t="s">
        <v>90</v>
      </c>
      <c r="D3" s="103" t="s">
        <v>91</v>
      </c>
      <c r="E3" s="103" t="s">
        <v>92</v>
      </c>
      <c r="F3" s="103" t="s">
        <v>93</v>
      </c>
      <c r="G3" s="103" t="s">
        <v>94</v>
      </c>
      <c r="H3" s="103" t="s">
        <v>95</v>
      </c>
    </row>
    <row r="4" spans="1:8" ht="13.8">
      <c r="A4" s="45" t="s">
        <v>96</v>
      </c>
      <c r="B4" s="66">
        <v>332</v>
      </c>
      <c r="C4" s="66">
        <v>276</v>
      </c>
      <c r="D4" s="71">
        <v>434</v>
      </c>
      <c r="E4" s="182">
        <v>417</v>
      </c>
      <c r="F4" s="67">
        <v>404</v>
      </c>
      <c r="G4" s="264">
        <f>(F4-E4)/E4</f>
        <v>-3.117505995203837E-2</v>
      </c>
      <c r="H4" s="229"/>
    </row>
    <row r="5" spans="1:8" ht="13.8">
      <c r="A5" s="45" t="s">
        <v>97</v>
      </c>
      <c r="B5" s="66">
        <v>342</v>
      </c>
      <c r="C5" s="66">
        <v>292</v>
      </c>
      <c r="D5" s="66">
        <v>229</v>
      </c>
      <c r="E5" s="182">
        <v>286</v>
      </c>
      <c r="F5" s="67">
        <v>339</v>
      </c>
      <c r="G5" s="264">
        <f t="shared" ref="G5:G14" si="0">(F5-E5)/E5</f>
        <v>0.18531468531468531</v>
      </c>
      <c r="H5" s="229"/>
    </row>
    <row r="6" spans="1:8" ht="13.8">
      <c r="A6" s="45" t="s">
        <v>9</v>
      </c>
      <c r="B6" s="66">
        <v>24</v>
      </c>
      <c r="C6" s="66">
        <v>13</v>
      </c>
      <c r="D6" s="66">
        <v>6</v>
      </c>
      <c r="E6" s="182">
        <v>15</v>
      </c>
      <c r="F6" s="67">
        <v>22</v>
      </c>
      <c r="G6" s="264">
        <f t="shared" si="0"/>
        <v>0.46666666666666667</v>
      </c>
      <c r="H6" s="229"/>
    </row>
    <row r="7" spans="1:8" ht="13.8">
      <c r="A7" s="45" t="s">
        <v>10</v>
      </c>
      <c r="B7" s="67">
        <v>81</v>
      </c>
      <c r="C7" s="67">
        <v>57</v>
      </c>
      <c r="D7" s="67">
        <v>73</v>
      </c>
      <c r="E7" s="182">
        <v>88</v>
      </c>
      <c r="F7" s="67">
        <v>77</v>
      </c>
      <c r="G7" s="264">
        <f t="shared" si="0"/>
        <v>-0.125</v>
      </c>
      <c r="H7" s="229"/>
    </row>
    <row r="8" spans="1:8" ht="13.8">
      <c r="A8" s="45" t="s">
        <v>11</v>
      </c>
      <c r="B8" s="66">
        <v>790</v>
      </c>
      <c r="C8" s="66">
        <v>593</v>
      </c>
      <c r="D8" s="66">
        <v>642</v>
      </c>
      <c r="E8" s="182">
        <v>996</v>
      </c>
      <c r="F8" s="67">
        <v>1082</v>
      </c>
      <c r="G8" s="264">
        <f t="shared" si="0"/>
        <v>8.6345381526104423E-2</v>
      </c>
      <c r="H8" s="229"/>
    </row>
    <row r="9" spans="1:8" ht="13.8">
      <c r="A9" s="45" t="s">
        <v>98</v>
      </c>
      <c r="B9" s="66">
        <v>194</v>
      </c>
      <c r="C9" s="66">
        <v>196</v>
      </c>
      <c r="D9" s="66">
        <v>172</v>
      </c>
      <c r="E9" s="182">
        <v>194</v>
      </c>
      <c r="F9" s="67">
        <v>284</v>
      </c>
      <c r="G9" s="264">
        <f t="shared" si="0"/>
        <v>0.46391752577319589</v>
      </c>
      <c r="H9" s="229"/>
    </row>
    <row r="10" spans="1:8" ht="13.8">
      <c r="A10" s="45" t="s">
        <v>13</v>
      </c>
      <c r="B10" s="66">
        <v>572</v>
      </c>
      <c r="C10" s="66">
        <v>449</v>
      </c>
      <c r="D10" s="66">
        <v>421</v>
      </c>
      <c r="E10" s="182">
        <v>446</v>
      </c>
      <c r="F10" s="67">
        <v>552</v>
      </c>
      <c r="G10" s="264">
        <f t="shared" si="0"/>
        <v>0.23766816143497757</v>
      </c>
      <c r="H10" s="229"/>
    </row>
    <row r="11" spans="1:8" ht="13.8">
      <c r="A11" s="45" t="s">
        <v>14</v>
      </c>
      <c r="B11" s="66">
        <v>2949</v>
      </c>
      <c r="C11" s="66">
        <v>2585</v>
      </c>
      <c r="D11" s="66">
        <v>2415</v>
      </c>
      <c r="E11" s="182">
        <v>2804</v>
      </c>
      <c r="F11" s="67">
        <v>2775</v>
      </c>
      <c r="G11" s="264">
        <f t="shared" si="0"/>
        <v>-1.0342368045649072E-2</v>
      </c>
      <c r="H11" s="229"/>
    </row>
    <row r="12" spans="1:8" ht="13.8">
      <c r="A12" s="45" t="s">
        <v>15</v>
      </c>
      <c r="B12" s="66">
        <v>366</v>
      </c>
      <c r="C12" s="66">
        <v>412</v>
      </c>
      <c r="D12" s="66">
        <v>370</v>
      </c>
      <c r="E12" s="182">
        <v>613</v>
      </c>
      <c r="F12" s="67">
        <v>617</v>
      </c>
      <c r="G12" s="264">
        <f t="shared" si="0"/>
        <v>6.5252854812398045E-3</v>
      </c>
      <c r="H12" s="229"/>
    </row>
    <row r="13" spans="1:8" ht="13.8">
      <c r="A13" s="45" t="s">
        <v>16</v>
      </c>
      <c r="B13" s="66">
        <v>42</v>
      </c>
      <c r="C13" s="66">
        <v>44</v>
      </c>
      <c r="D13" s="66">
        <v>37</v>
      </c>
      <c r="E13" s="182">
        <v>53</v>
      </c>
      <c r="F13" s="67">
        <v>81</v>
      </c>
      <c r="G13" s="264">
        <f t="shared" si="0"/>
        <v>0.52830188679245282</v>
      </c>
      <c r="H13" s="229"/>
    </row>
    <row r="14" spans="1:8" ht="13.8">
      <c r="A14" s="45" t="s">
        <v>17</v>
      </c>
      <c r="B14" s="66">
        <v>548</v>
      </c>
      <c r="C14" s="66">
        <v>457</v>
      </c>
      <c r="D14" s="66">
        <v>375</v>
      </c>
      <c r="E14" s="182">
        <v>714</v>
      </c>
      <c r="F14" s="67">
        <v>794</v>
      </c>
      <c r="G14" s="264">
        <f t="shared" si="0"/>
        <v>0.11204481792717087</v>
      </c>
      <c r="H14" s="229"/>
    </row>
    <row r="15" spans="1:8" ht="13.8">
      <c r="A15" s="78" t="s">
        <v>99</v>
      </c>
      <c r="B15" s="79">
        <f>SUM(B4:B14)</f>
        <v>6240</v>
      </c>
      <c r="C15" s="79">
        <f>SUM(C4:C14)</f>
        <v>5374</v>
      </c>
      <c r="D15" s="79">
        <f>SUM(D4:D14)</f>
        <v>5174</v>
      </c>
      <c r="E15" s="79">
        <f>SUM(E4:E14)</f>
        <v>6626</v>
      </c>
      <c r="F15" s="79">
        <f>SUM(F4:F14)</f>
        <v>7027</v>
      </c>
      <c r="G15" s="266">
        <f>(F15-E15)/E15</f>
        <v>6.0519166918201028E-2</v>
      </c>
      <c r="H15" s="229"/>
    </row>
    <row r="18" spans="1:8" ht="15">
      <c r="A18" s="32" t="s">
        <v>100</v>
      </c>
      <c r="B18" s="14"/>
      <c r="C18" s="14"/>
      <c r="D18" s="14"/>
      <c r="E18" s="14"/>
      <c r="F18" s="14"/>
      <c r="G18" s="14"/>
      <c r="H18" s="14"/>
    </row>
    <row r="19" spans="1:8" ht="27.6">
      <c r="A19" s="103" t="s">
        <v>2</v>
      </c>
      <c r="B19" s="103" t="s">
        <v>89</v>
      </c>
      <c r="C19" s="103" t="s">
        <v>90</v>
      </c>
      <c r="D19" s="103" t="s">
        <v>91</v>
      </c>
      <c r="E19" s="103" t="s">
        <v>92</v>
      </c>
      <c r="F19" s="103" t="s">
        <v>93</v>
      </c>
      <c r="G19" s="103" t="s">
        <v>94</v>
      </c>
      <c r="H19" s="103" t="s">
        <v>95</v>
      </c>
    </row>
    <row r="20" spans="1:8" ht="13.8">
      <c r="A20" s="45" t="s">
        <v>22</v>
      </c>
      <c r="B20" s="66">
        <v>204</v>
      </c>
      <c r="C20" s="66">
        <v>190</v>
      </c>
      <c r="D20" s="66">
        <v>289</v>
      </c>
      <c r="E20" s="230">
        <v>412</v>
      </c>
      <c r="F20" s="230">
        <v>435</v>
      </c>
      <c r="G20" s="268">
        <f>(F20-E20)/E20</f>
        <v>5.5825242718446605E-2</v>
      </c>
      <c r="H20" s="231"/>
    </row>
    <row r="21" spans="1:8" ht="13.8">
      <c r="A21" s="45" t="s">
        <v>23</v>
      </c>
      <c r="B21" s="66">
        <v>22</v>
      </c>
      <c r="C21" s="66">
        <v>19</v>
      </c>
      <c r="D21" s="66">
        <v>24</v>
      </c>
      <c r="E21" s="230">
        <v>34</v>
      </c>
      <c r="F21" s="230">
        <v>38</v>
      </c>
      <c r="G21" s="268">
        <f t="shared" ref="G21:G27" si="1">(F21-E21)/E21</f>
        <v>0.11764705882352941</v>
      </c>
      <c r="H21" s="231"/>
    </row>
    <row r="22" spans="1:8" ht="13.8">
      <c r="A22" s="45" t="s">
        <v>24</v>
      </c>
      <c r="B22" s="66">
        <v>11</v>
      </c>
      <c r="C22" s="66">
        <v>11</v>
      </c>
      <c r="D22" s="66">
        <v>44</v>
      </c>
      <c r="E22" s="230">
        <v>78</v>
      </c>
      <c r="F22" s="230">
        <v>33</v>
      </c>
      <c r="G22" s="268">
        <f t="shared" si="1"/>
        <v>-0.57692307692307687</v>
      </c>
      <c r="H22" s="231"/>
    </row>
    <row r="23" spans="1:8" ht="13.8">
      <c r="A23" s="45" t="s">
        <v>25</v>
      </c>
      <c r="B23" s="66">
        <v>83</v>
      </c>
      <c r="C23" s="66">
        <v>57</v>
      </c>
      <c r="D23" s="66">
        <v>53</v>
      </c>
      <c r="E23" s="230">
        <v>80</v>
      </c>
      <c r="F23" s="230">
        <v>72</v>
      </c>
      <c r="G23" s="268">
        <f t="shared" si="1"/>
        <v>-0.1</v>
      </c>
      <c r="H23" s="231"/>
    </row>
    <row r="24" spans="1:8" ht="13.8">
      <c r="A24" s="45" t="s">
        <v>26</v>
      </c>
      <c r="B24" s="66">
        <v>6</v>
      </c>
      <c r="C24" s="66">
        <v>5</v>
      </c>
      <c r="D24" s="66">
        <v>8</v>
      </c>
      <c r="E24" s="230">
        <v>5</v>
      </c>
      <c r="F24" s="230">
        <v>11</v>
      </c>
      <c r="G24" s="268">
        <f t="shared" si="1"/>
        <v>1.2</v>
      </c>
      <c r="H24" s="231"/>
    </row>
    <row r="25" spans="1:8" ht="13.8">
      <c r="A25" s="45" t="s">
        <v>27</v>
      </c>
      <c r="B25" s="66">
        <v>44</v>
      </c>
      <c r="C25" s="66">
        <v>42</v>
      </c>
      <c r="D25" s="66">
        <v>55</v>
      </c>
      <c r="E25" s="230">
        <v>117</v>
      </c>
      <c r="F25" s="230">
        <v>154</v>
      </c>
      <c r="G25" s="268">
        <f t="shared" si="1"/>
        <v>0.31623931623931623</v>
      </c>
      <c r="H25" s="231"/>
    </row>
    <row r="26" spans="1:8" ht="13.8">
      <c r="A26" s="45" t="s">
        <v>28</v>
      </c>
      <c r="B26" s="66">
        <v>112</v>
      </c>
      <c r="C26" s="66">
        <v>121</v>
      </c>
      <c r="D26" s="66">
        <v>209</v>
      </c>
      <c r="E26" s="230">
        <v>228</v>
      </c>
      <c r="F26" s="230">
        <v>179</v>
      </c>
      <c r="G26" s="268">
        <f t="shared" si="1"/>
        <v>-0.21491228070175439</v>
      </c>
      <c r="H26" s="231"/>
    </row>
    <row r="27" spans="1:8" ht="13.8">
      <c r="A27" s="45" t="s">
        <v>44</v>
      </c>
      <c r="B27" s="66">
        <v>54</v>
      </c>
      <c r="C27" s="66">
        <v>34</v>
      </c>
      <c r="D27" s="66">
        <v>111</v>
      </c>
      <c r="E27" s="230">
        <v>168</v>
      </c>
      <c r="F27" s="230">
        <v>110</v>
      </c>
      <c r="G27" s="268">
        <f t="shared" si="1"/>
        <v>-0.34523809523809523</v>
      </c>
      <c r="H27" s="231"/>
    </row>
    <row r="28" spans="1:8" ht="13.8">
      <c r="A28" s="78" t="s">
        <v>99</v>
      </c>
      <c r="B28" s="79">
        <f>SUM(B20:B27)</f>
        <v>536</v>
      </c>
      <c r="C28" s="79">
        <f t="shared" ref="C28:D28" si="2">SUM(C20:C27)</f>
        <v>479</v>
      </c>
      <c r="D28" s="79">
        <f t="shared" si="2"/>
        <v>793</v>
      </c>
      <c r="E28" s="79">
        <f>SUM(E20:E27)</f>
        <v>1122</v>
      </c>
      <c r="F28" s="79">
        <f>SUM(F20:F27)</f>
        <v>1032</v>
      </c>
      <c r="G28" s="266">
        <f>(F28-E28)/E28</f>
        <v>-8.0213903743315509E-2</v>
      </c>
      <c r="H28" s="231"/>
    </row>
    <row r="31" spans="1:8" ht="13.8">
      <c r="A31" s="267" t="s">
        <v>101</v>
      </c>
      <c r="B31" s="27">
        <v>300</v>
      </c>
      <c r="C31" s="98">
        <v>275</v>
      </c>
      <c r="D31" s="98">
        <v>230</v>
      </c>
      <c r="E31" s="98">
        <v>229</v>
      </c>
      <c r="F31" s="98">
        <v>176</v>
      </c>
      <c r="G31" s="268" t="s">
        <v>102</v>
      </c>
      <c r="H31" s="268" t="s">
        <v>102</v>
      </c>
    </row>
    <row r="32" spans="1:8" ht="12.75" customHeight="1">
      <c r="A32" s="30" t="s">
        <v>103</v>
      </c>
    </row>
    <row r="33" spans="1:6">
      <c r="A33" s="30" t="s">
        <v>104</v>
      </c>
    </row>
    <row r="34" spans="1:6">
      <c r="A34" s="30"/>
      <c r="B34" s="287"/>
      <c r="C34" s="287"/>
      <c r="D34" s="287"/>
      <c r="E34" s="287"/>
      <c r="F34" s="287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D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'7c. Complaints to CCW over time'!B20:E20</xm:f>
              <xm:sqref>H20</xm:sqref>
            </x14:sparkline>
            <x14:sparkline>
              <xm:f>'7c. Complaints to CCW over time'!B21:E21</xm:f>
              <xm:sqref>H21</xm:sqref>
            </x14:sparkline>
            <x14:sparkline>
              <xm:f>'7c. Complaints to CCW over time'!B22:E22</xm:f>
              <xm:sqref>H22</xm:sqref>
            </x14:sparkline>
            <x14:sparkline>
              <xm:f>'7c. Complaints to CCW over time'!B23:E23</xm:f>
              <xm:sqref>H23</xm:sqref>
            </x14:sparkline>
            <x14:sparkline>
              <xm:f>'7c. Complaints to CCW over time'!B24:E24</xm:f>
              <xm:sqref>H24</xm:sqref>
            </x14:sparkline>
            <x14:sparkline>
              <xm:f>'7c. Complaints to CCW over time'!B25:E25</xm:f>
              <xm:sqref>H25</xm:sqref>
            </x14:sparkline>
            <x14:sparkline>
              <xm:f>'7c. Complaints to CCW over time'!B26:E26</xm:f>
              <xm:sqref>H26</xm:sqref>
            </x14:sparkline>
            <x14:sparkline>
              <xm:f>'7c. Complaints to CCW over time'!B27:E27</xm:f>
              <xm:sqref>H27</xm:sqref>
            </x14:sparkline>
            <x14:sparkline>
              <xm:f>'7c. Complaints to CCW over time'!B28:F28</xm:f>
              <xm:sqref>H28</xm:sqref>
            </x14:sparkline>
          </x14:sparklines>
        </x14:sparklineGroup>
        <x14:sparklineGroup displayEmptyCellsAs="gap" xr2:uid="{00000000-0003-0000-0D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'7c. Complaints to CCW over time'!B4:F4</xm:f>
              <xm:sqref>H4</xm:sqref>
            </x14:sparkline>
            <x14:sparkline>
              <xm:f>'7c. Complaints to CCW over time'!B5:F5</xm:f>
              <xm:sqref>H5</xm:sqref>
            </x14:sparkline>
            <x14:sparkline>
              <xm:f>'7c. Complaints to CCW over time'!B6:F6</xm:f>
              <xm:sqref>H6</xm:sqref>
            </x14:sparkline>
            <x14:sparkline>
              <xm:f>'7c. Complaints to CCW over time'!B7:F7</xm:f>
              <xm:sqref>H7</xm:sqref>
            </x14:sparkline>
            <x14:sparkline>
              <xm:f>'7c. Complaints to CCW over time'!B8:F8</xm:f>
              <xm:sqref>H8</xm:sqref>
            </x14:sparkline>
            <x14:sparkline>
              <xm:f>'7c. Complaints to CCW over time'!B9:F9</xm:f>
              <xm:sqref>H9</xm:sqref>
            </x14:sparkline>
            <x14:sparkline>
              <xm:f>'7c. Complaints to CCW over time'!B10:F10</xm:f>
              <xm:sqref>H10</xm:sqref>
            </x14:sparkline>
            <x14:sparkline>
              <xm:f>'7c. Complaints to CCW over time'!B11:F11</xm:f>
              <xm:sqref>H11</xm:sqref>
            </x14:sparkline>
            <x14:sparkline>
              <xm:f>'7c. Complaints to CCW over time'!B12:F12</xm:f>
              <xm:sqref>H12</xm:sqref>
            </x14:sparkline>
            <x14:sparkline>
              <xm:f>'7c. Complaints to CCW over time'!B13:F13</xm:f>
              <xm:sqref>H13</xm:sqref>
            </x14:sparkline>
            <x14:sparkline>
              <xm:f>'7c. Complaints to CCW over time'!B14:F14</xm:f>
              <xm:sqref>H14</xm:sqref>
            </x14:sparkline>
            <x14:sparkline>
              <xm:f>'7c. Complaints to CCW over time'!B15:F15</xm:f>
              <xm:sqref>H15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2:M17"/>
  <sheetViews>
    <sheetView zoomScaleNormal="100" workbookViewId="0">
      <pane xSplit="1" topLeftCell="B1" activePane="topRight" state="frozen"/>
      <selection pane="topRight" activeCell="G5" sqref="G5"/>
    </sheetView>
  </sheetViews>
  <sheetFormatPr defaultColWidth="9.109375" defaultRowHeight="14.4"/>
  <cols>
    <col min="1" max="1" width="30.109375" style="14" customWidth="1"/>
    <col min="2" max="2" width="11.5546875" style="14" customWidth="1"/>
    <col min="3" max="3" width="10.6640625" style="14" customWidth="1"/>
    <col min="4" max="6" width="11.88671875" style="14" customWidth="1"/>
    <col min="7" max="7" width="13.88671875" style="14" customWidth="1"/>
    <col min="8" max="8" width="14.6640625" style="14" customWidth="1"/>
    <col min="9" max="9" width="9.109375" style="14"/>
    <col min="10" max="10" width="25.6640625" style="14" customWidth="1"/>
    <col min="11" max="16384" width="9.109375" style="14"/>
  </cols>
  <sheetData>
    <row r="2" spans="1:13" ht="15" customHeight="1">
      <c r="A2" s="32" t="s">
        <v>105</v>
      </c>
      <c r="B2" s="31"/>
      <c r="C2" s="31"/>
      <c r="D2" s="31"/>
      <c r="E2" s="31"/>
      <c r="F2" s="31"/>
      <c r="G2" s="31"/>
      <c r="H2" s="31"/>
    </row>
    <row r="3" spans="1:13" ht="49.5" customHeight="1">
      <c r="A3" s="103" t="s">
        <v>2</v>
      </c>
      <c r="B3" s="103" t="s">
        <v>89</v>
      </c>
      <c r="C3" s="103" t="s">
        <v>90</v>
      </c>
      <c r="D3" s="103" t="s">
        <v>91</v>
      </c>
      <c r="E3" s="103" t="s">
        <v>92</v>
      </c>
      <c r="F3" s="103" t="s">
        <v>93</v>
      </c>
      <c r="G3" s="103" t="s">
        <v>94</v>
      </c>
      <c r="H3" s="103" t="s">
        <v>95</v>
      </c>
    </row>
    <row r="4" spans="1:13" ht="15">
      <c r="A4" s="45" t="s">
        <v>96</v>
      </c>
      <c r="B4" s="66">
        <f>7039+25</f>
        <v>7064</v>
      </c>
      <c r="C4" s="71">
        <v>5147</v>
      </c>
      <c r="D4" s="182">
        <v>4935</v>
      </c>
      <c r="E4" s="67">
        <v>4290</v>
      </c>
      <c r="F4" s="67">
        <v>4121</v>
      </c>
      <c r="G4" s="264">
        <f>(F4-E4)/E4</f>
        <v>-3.9393939393939391E-2</v>
      </c>
      <c r="H4" s="229"/>
    </row>
    <row r="5" spans="1:13" ht="15">
      <c r="A5" s="45" t="s">
        <v>97</v>
      </c>
      <c r="B5" s="66">
        <v>2501</v>
      </c>
      <c r="C5" s="66">
        <v>2190</v>
      </c>
      <c r="D5" s="182">
        <v>2936</v>
      </c>
      <c r="E5" s="67">
        <v>3029</v>
      </c>
      <c r="F5" s="67">
        <v>3397</v>
      </c>
      <c r="G5" s="264">
        <f t="shared" ref="G5:G15" si="0">(F5-E5)/E5</f>
        <v>0.12149224166391548</v>
      </c>
      <c r="H5" s="229"/>
    </row>
    <row r="6" spans="1:13" ht="15">
      <c r="A6" s="45" t="s">
        <v>9</v>
      </c>
      <c r="B6" s="66">
        <v>200</v>
      </c>
      <c r="C6" s="66">
        <v>150</v>
      </c>
      <c r="D6" s="182">
        <v>161</v>
      </c>
      <c r="E6" s="67">
        <v>147</v>
      </c>
      <c r="F6" s="67">
        <v>140</v>
      </c>
      <c r="G6" s="264">
        <f t="shared" si="0"/>
        <v>-4.7619047619047616E-2</v>
      </c>
      <c r="H6" s="229"/>
    </row>
    <row r="7" spans="1:13" ht="15">
      <c r="A7" s="45" t="s">
        <v>10</v>
      </c>
      <c r="B7" s="67">
        <v>4983</v>
      </c>
      <c r="C7" s="67">
        <v>4765</v>
      </c>
      <c r="D7" s="182">
        <v>3096</v>
      </c>
      <c r="E7" s="67">
        <v>2390</v>
      </c>
      <c r="F7" s="67">
        <v>2760</v>
      </c>
      <c r="G7" s="264">
        <f t="shared" si="0"/>
        <v>0.15481171548117154</v>
      </c>
      <c r="H7" s="229"/>
    </row>
    <row r="8" spans="1:13" ht="15" customHeight="1">
      <c r="A8" s="45" t="s">
        <v>11</v>
      </c>
      <c r="B8" s="66">
        <v>9409</v>
      </c>
      <c r="C8" s="66">
        <v>10120</v>
      </c>
      <c r="D8" s="182">
        <v>9442</v>
      </c>
      <c r="E8" s="67">
        <v>9044</v>
      </c>
      <c r="F8" s="67">
        <v>7723</v>
      </c>
      <c r="G8" s="264">
        <f t="shared" si="0"/>
        <v>-0.14606368863334807</v>
      </c>
      <c r="H8" s="229"/>
    </row>
    <row r="9" spans="1:13" ht="15">
      <c r="A9" s="45" t="s">
        <v>98</v>
      </c>
      <c r="B9" s="66">
        <v>1649</v>
      </c>
      <c r="C9" s="66">
        <v>1603</v>
      </c>
      <c r="D9" s="182">
        <v>1593</v>
      </c>
      <c r="E9" s="67">
        <v>2078</v>
      </c>
      <c r="F9" s="67">
        <v>1750</v>
      </c>
      <c r="G9" s="264">
        <f t="shared" si="0"/>
        <v>-0.15784408084696824</v>
      </c>
      <c r="H9" s="229"/>
    </row>
    <row r="10" spans="1:13" ht="15">
      <c r="A10" s="45" t="s">
        <v>13</v>
      </c>
      <c r="B10" s="66">
        <v>5823</v>
      </c>
      <c r="C10" s="66">
        <v>9131</v>
      </c>
      <c r="D10" s="182">
        <v>13609</v>
      </c>
      <c r="E10" s="67">
        <v>7737</v>
      </c>
      <c r="F10" s="67">
        <v>4927</v>
      </c>
      <c r="G10" s="264">
        <f t="shared" si="0"/>
        <v>-0.36318986687346516</v>
      </c>
      <c r="H10" s="229"/>
    </row>
    <row r="11" spans="1:13" ht="15">
      <c r="A11" s="45" t="s">
        <v>14</v>
      </c>
      <c r="B11" s="66">
        <v>39530</v>
      </c>
      <c r="C11" s="66">
        <v>40060</v>
      </c>
      <c r="D11" s="182">
        <v>46069</v>
      </c>
      <c r="E11" s="67">
        <v>58674</v>
      </c>
      <c r="F11" s="67">
        <v>41689</v>
      </c>
      <c r="G11" s="264">
        <f t="shared" si="0"/>
        <v>-0.2894808603470021</v>
      </c>
      <c r="H11" s="229"/>
      <c r="M11" s="16"/>
    </row>
    <row r="12" spans="1:13" ht="15">
      <c r="A12" s="45" t="s">
        <v>15</v>
      </c>
      <c r="B12" s="66">
        <v>6759</v>
      </c>
      <c r="C12" s="66">
        <v>5824</v>
      </c>
      <c r="D12" s="182">
        <v>6925</v>
      </c>
      <c r="E12" s="67">
        <v>9145</v>
      </c>
      <c r="F12" s="67">
        <v>10818</v>
      </c>
      <c r="G12" s="264">
        <f t="shared" si="0"/>
        <v>0.18294149808638599</v>
      </c>
      <c r="H12" s="229"/>
    </row>
    <row r="13" spans="1:13" ht="15">
      <c r="A13" s="45" t="s">
        <v>16</v>
      </c>
      <c r="B13" s="66">
        <v>1778.1</v>
      </c>
      <c r="C13" s="66">
        <v>1217</v>
      </c>
      <c r="D13" s="182">
        <v>1292</v>
      </c>
      <c r="E13" s="67">
        <v>1510</v>
      </c>
      <c r="F13" s="67">
        <v>1791</v>
      </c>
      <c r="G13" s="264">
        <f t="shared" si="0"/>
        <v>0.18609271523178808</v>
      </c>
      <c r="H13" s="229"/>
    </row>
    <row r="14" spans="1:13" ht="15">
      <c r="A14" s="45" t="s">
        <v>17</v>
      </c>
      <c r="B14" s="66">
        <v>4348</v>
      </c>
      <c r="C14" s="66">
        <v>5031</v>
      </c>
      <c r="D14" s="182">
        <v>4122</v>
      </c>
      <c r="E14" s="67">
        <v>5056</v>
      </c>
      <c r="F14" s="67">
        <v>5067</v>
      </c>
      <c r="G14" s="264">
        <f t="shared" si="0"/>
        <v>2.1756329113924049E-3</v>
      </c>
      <c r="H14" s="229"/>
    </row>
    <row r="15" spans="1:13" ht="15">
      <c r="A15" s="78" t="s">
        <v>99</v>
      </c>
      <c r="B15" s="79">
        <f>SUM(B4:B14)</f>
        <v>84044.1</v>
      </c>
      <c r="C15" s="79">
        <f t="shared" ref="C15:F15" si="1">SUM(C4:C14)</f>
        <v>85238</v>
      </c>
      <c r="D15" s="79">
        <f t="shared" si="1"/>
        <v>94180</v>
      </c>
      <c r="E15" s="79">
        <f t="shared" si="1"/>
        <v>103100</v>
      </c>
      <c r="F15" s="79">
        <f t="shared" si="1"/>
        <v>84183</v>
      </c>
      <c r="G15" s="266">
        <f t="shared" si="0"/>
        <v>-0.18348205625606206</v>
      </c>
      <c r="H15" s="229"/>
    </row>
    <row r="16" spans="1:13" ht="35.25" customHeight="1">
      <c r="A16" s="270" t="s">
        <v>103</v>
      </c>
      <c r="B16" s="269"/>
      <c r="C16" s="269"/>
      <c r="D16" s="269"/>
      <c r="E16" s="269"/>
      <c r="F16" s="269"/>
      <c r="G16" s="269"/>
      <c r="H16" s="269"/>
    </row>
    <row r="17" spans="2:2" ht="20.25" customHeight="1">
      <c r="B17" s="16"/>
    </row>
  </sheetData>
  <sortState xmlns:xlrd2="http://schemas.microsoft.com/office/spreadsheetml/2017/richdata2" ref="G90:J99">
    <sortCondition descending="1" ref="J90:J99"/>
  </sortState>
  <pageMargins left="0.7" right="0.7" top="0.75" bottom="0.75" header="0.3" footer="0.3"/>
  <pageSetup paperSize="9" scale="87" orientation="landscape" r:id="rId1"/>
  <colBreaks count="1" manualBreakCount="1">
    <brk id="7" max="1048575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E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'8a. HH Written Complaints-WaSCs'!B4:E4</xm:f>
              <xm:sqref>H4</xm:sqref>
            </x14:sparkline>
            <x14:sparkline>
              <xm:f>'8a. HH Written Complaints-WaSCs'!B5:E5</xm:f>
              <xm:sqref>H5</xm:sqref>
            </x14:sparkline>
            <x14:sparkline>
              <xm:f>'8a. HH Written Complaints-WaSCs'!B6:E6</xm:f>
              <xm:sqref>H6</xm:sqref>
            </x14:sparkline>
            <x14:sparkline>
              <xm:f>'8a. HH Written Complaints-WaSCs'!B7:E7</xm:f>
              <xm:sqref>H7</xm:sqref>
            </x14:sparkline>
            <x14:sparkline>
              <xm:f>'8a. HH Written Complaints-WaSCs'!B8:E8</xm:f>
              <xm:sqref>H8</xm:sqref>
            </x14:sparkline>
            <x14:sparkline>
              <xm:f>'8a. HH Written Complaints-WaSCs'!B9:E9</xm:f>
              <xm:sqref>H9</xm:sqref>
            </x14:sparkline>
            <x14:sparkline>
              <xm:f>'8a. HH Written Complaints-WaSCs'!B10:E10</xm:f>
              <xm:sqref>H10</xm:sqref>
            </x14:sparkline>
            <x14:sparkline>
              <xm:f>'8a. HH Written Complaints-WaSCs'!B11:E11</xm:f>
              <xm:sqref>H11</xm:sqref>
            </x14:sparkline>
            <x14:sparkline>
              <xm:f>'8a. HH Written Complaints-WaSCs'!B12:E12</xm:f>
              <xm:sqref>H12</xm:sqref>
            </x14:sparkline>
            <x14:sparkline>
              <xm:f>'8a. HH Written Complaints-WaSCs'!B13:E13</xm:f>
              <xm:sqref>H13</xm:sqref>
            </x14:sparkline>
            <x14:sparkline>
              <xm:f>'8a. HH Written Complaints-WaSCs'!B14:E14</xm:f>
              <xm:sqref>H14</xm:sqref>
            </x14:sparkline>
            <x14:sparkline>
              <xm:f>'8a. HH Written Complaints-WaSCs'!B15:F15</xm:f>
              <xm:sqref>H15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2:H22"/>
  <sheetViews>
    <sheetView workbookViewId="0">
      <selection activeCell="G26" sqref="G26"/>
    </sheetView>
  </sheetViews>
  <sheetFormatPr defaultColWidth="9.109375" defaultRowHeight="14.4"/>
  <cols>
    <col min="1" max="1" width="25.6640625" style="14" customWidth="1"/>
    <col min="2" max="6" width="9.109375" style="14"/>
    <col min="7" max="7" width="14.5546875" style="14" customWidth="1"/>
    <col min="8" max="8" width="14.33203125" style="14" customWidth="1"/>
    <col min="9" max="16384" width="9.109375" style="14"/>
  </cols>
  <sheetData>
    <row r="2" spans="1:8" ht="15" customHeight="1">
      <c r="A2" s="32" t="s">
        <v>106</v>
      </c>
    </row>
    <row r="3" spans="1:8" ht="49.5" customHeight="1">
      <c r="A3" s="103" t="s">
        <v>2</v>
      </c>
      <c r="B3" s="103" t="s">
        <v>89</v>
      </c>
      <c r="C3" s="103" t="s">
        <v>90</v>
      </c>
      <c r="D3" s="103" t="s">
        <v>91</v>
      </c>
      <c r="E3" s="103" t="s">
        <v>92</v>
      </c>
      <c r="F3" s="103" t="s">
        <v>93</v>
      </c>
      <c r="G3" s="103" t="s">
        <v>94</v>
      </c>
      <c r="H3" s="103" t="s">
        <v>95</v>
      </c>
    </row>
    <row r="4" spans="1:8" ht="15">
      <c r="A4" s="45" t="s">
        <v>22</v>
      </c>
      <c r="B4" s="66">
        <v>1825</v>
      </c>
      <c r="C4" s="66">
        <v>2096</v>
      </c>
      <c r="D4" s="66">
        <v>3132</v>
      </c>
      <c r="E4" s="230">
        <v>3480</v>
      </c>
      <c r="F4" s="230">
        <v>6316</v>
      </c>
      <c r="G4" s="268">
        <f>(F4-E4)/E4</f>
        <v>0.81494252873563222</v>
      </c>
      <c r="H4" s="231"/>
    </row>
    <row r="5" spans="1:8" ht="15">
      <c r="A5" s="45" t="s">
        <v>23</v>
      </c>
      <c r="B5" s="66">
        <v>928.9</v>
      </c>
      <c r="C5" s="66">
        <v>581.79999999999995</v>
      </c>
      <c r="D5" s="66">
        <v>583.20000000000005</v>
      </c>
      <c r="E5" s="230">
        <v>623.70000000000005</v>
      </c>
      <c r="F5" s="230">
        <v>817.5</v>
      </c>
      <c r="G5" s="268">
        <f t="shared" ref="G5:G12" si="0">(F5-E5)/E5</f>
        <v>0.31072631072631063</v>
      </c>
      <c r="H5" s="231"/>
    </row>
    <row r="6" spans="1:8" ht="15">
      <c r="A6" s="45" t="s">
        <v>24</v>
      </c>
      <c r="B6" s="66">
        <v>357</v>
      </c>
      <c r="C6" s="66">
        <v>265</v>
      </c>
      <c r="D6" s="66">
        <v>486</v>
      </c>
      <c r="E6" s="230">
        <v>962</v>
      </c>
      <c r="F6" s="230">
        <v>576</v>
      </c>
      <c r="G6" s="268">
        <f t="shared" si="0"/>
        <v>-0.40124740124740127</v>
      </c>
      <c r="H6" s="231"/>
    </row>
    <row r="7" spans="1:8" ht="15">
      <c r="A7" s="45" t="s">
        <v>25</v>
      </c>
      <c r="B7" s="66">
        <v>3351</v>
      </c>
      <c r="C7" s="66">
        <v>2868</v>
      </c>
      <c r="D7" s="66">
        <v>2196</v>
      </c>
      <c r="E7" s="230">
        <v>1559</v>
      </c>
      <c r="F7" s="230">
        <v>2798</v>
      </c>
      <c r="G7" s="268">
        <f>(F7-E7)/E7</f>
        <v>0.79474021808851825</v>
      </c>
      <c r="H7" s="231"/>
    </row>
    <row r="8" spans="1:8" ht="15" customHeight="1">
      <c r="A8" s="45" t="s">
        <v>26</v>
      </c>
      <c r="B8" s="66">
        <v>331</v>
      </c>
      <c r="C8" s="66">
        <v>291</v>
      </c>
      <c r="D8" s="66">
        <v>393</v>
      </c>
      <c r="E8" s="230">
        <v>484</v>
      </c>
      <c r="F8" s="230">
        <v>692</v>
      </c>
      <c r="G8" s="268">
        <f t="shared" si="0"/>
        <v>0.42975206611570249</v>
      </c>
      <c r="H8" s="231"/>
    </row>
    <row r="9" spans="1:8" ht="15">
      <c r="A9" s="45" t="s">
        <v>27</v>
      </c>
      <c r="B9" s="66">
        <v>444</v>
      </c>
      <c r="C9" s="66">
        <v>364</v>
      </c>
      <c r="D9" s="66">
        <v>696</v>
      </c>
      <c r="E9" s="230">
        <v>1126</v>
      </c>
      <c r="F9" s="230">
        <v>1528</v>
      </c>
      <c r="G9" s="268">
        <f t="shared" si="0"/>
        <v>0.35701598579040855</v>
      </c>
      <c r="H9" s="231"/>
    </row>
    <row r="10" spans="1:8" ht="15">
      <c r="A10" s="45" t="s">
        <v>28</v>
      </c>
      <c r="B10" s="66">
        <v>1614</v>
      </c>
      <c r="C10" s="66">
        <v>1282</v>
      </c>
      <c r="D10" s="66">
        <v>2759</v>
      </c>
      <c r="E10" s="230">
        <v>1903</v>
      </c>
      <c r="F10" s="230">
        <v>1353</v>
      </c>
      <c r="G10" s="268">
        <f t="shared" si="0"/>
        <v>-0.28901734104046245</v>
      </c>
      <c r="H10" s="231"/>
    </row>
    <row r="11" spans="1:8" ht="15">
      <c r="A11" s="45" t="s">
        <v>44</v>
      </c>
      <c r="B11" s="66">
        <v>863</v>
      </c>
      <c r="C11" s="66">
        <v>682</v>
      </c>
      <c r="D11" s="66">
        <v>1305</v>
      </c>
      <c r="E11" s="230">
        <v>2363</v>
      </c>
      <c r="F11" s="230">
        <v>1546</v>
      </c>
      <c r="G11" s="268">
        <f t="shared" si="0"/>
        <v>-0.3457469318662717</v>
      </c>
      <c r="H11" s="231"/>
    </row>
    <row r="12" spans="1:8" ht="15">
      <c r="A12" s="78" t="s">
        <v>99</v>
      </c>
      <c r="B12" s="79">
        <f>SUM(B4:B11)</f>
        <v>9713.9</v>
      </c>
      <c r="C12" s="79">
        <f t="shared" ref="C12:F12" si="1">SUM(C4:C11)</f>
        <v>8429.7999999999993</v>
      </c>
      <c r="D12" s="79">
        <f t="shared" si="1"/>
        <v>11550.2</v>
      </c>
      <c r="E12" s="79">
        <f t="shared" si="1"/>
        <v>12500.7</v>
      </c>
      <c r="F12" s="79">
        <f t="shared" si="1"/>
        <v>15626.5</v>
      </c>
      <c r="G12" s="266">
        <f t="shared" si="0"/>
        <v>0.25004999720015669</v>
      </c>
      <c r="H12" s="231"/>
    </row>
    <row r="13" spans="1:8">
      <c r="A13" s="23"/>
    </row>
    <row r="17" spans="4:4" ht="32.25" customHeight="1"/>
    <row r="22" spans="4:4">
      <c r="D22" s="16"/>
    </row>
  </sheetData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F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'8b. HH Written Complaints-WOCs'!B4:E4</xm:f>
              <xm:sqref>H4</xm:sqref>
            </x14:sparkline>
            <x14:sparkline>
              <xm:f>'8b. HH Written Complaints-WOCs'!B5:E5</xm:f>
              <xm:sqref>H5</xm:sqref>
            </x14:sparkline>
            <x14:sparkline>
              <xm:f>'8b. HH Written Complaints-WOCs'!B6:E6</xm:f>
              <xm:sqref>H6</xm:sqref>
            </x14:sparkline>
            <x14:sparkline>
              <xm:f>'8b. HH Written Complaints-WOCs'!B7:E7</xm:f>
              <xm:sqref>H7</xm:sqref>
            </x14:sparkline>
            <x14:sparkline>
              <xm:f>'8b. HH Written Complaints-WOCs'!B8:E8</xm:f>
              <xm:sqref>H8</xm:sqref>
            </x14:sparkline>
            <x14:sparkline>
              <xm:f>'8b. HH Written Complaints-WOCs'!B9:E9</xm:f>
              <xm:sqref>H9</xm:sqref>
            </x14:sparkline>
            <x14:sparkline>
              <xm:f>'8b. HH Written Complaints-WOCs'!B10:E10</xm:f>
              <xm:sqref>H10</xm:sqref>
            </x14:sparkline>
            <x14:sparkline>
              <xm:f>'8b. HH Written Complaints-WOCs'!B11:E11</xm:f>
              <xm:sqref>H11</xm:sqref>
            </x14:sparkline>
            <x14:sparkline>
              <xm:f>'8b. HH Written Complaints-WOCs'!B12:F12</xm:f>
              <xm:sqref>H12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O94"/>
  <sheetViews>
    <sheetView topLeftCell="J1" workbookViewId="0">
      <selection activeCell="Q5" sqref="Q5"/>
    </sheetView>
  </sheetViews>
  <sheetFormatPr defaultRowHeight="13.2"/>
  <cols>
    <col min="1" max="1" width="30" customWidth="1"/>
    <col min="2" max="4" width="16.109375" customWidth="1"/>
    <col min="5" max="6" width="14.33203125" customWidth="1"/>
    <col min="7" max="7" width="18.6640625" customWidth="1"/>
    <col min="8" max="8" width="21.5546875" customWidth="1"/>
    <col min="9" max="10" width="14.33203125" customWidth="1"/>
    <col min="11" max="12" width="14.88671875" customWidth="1"/>
    <col min="13" max="13" width="18" customWidth="1"/>
    <col min="14" max="14" width="21.88671875" customWidth="1"/>
    <col min="15" max="16" width="18.6640625" customWidth="1"/>
    <col min="17" max="17" width="23.44140625" customWidth="1"/>
    <col min="18" max="18" width="15.88671875" customWidth="1"/>
    <col min="19" max="19" width="15.33203125" customWidth="1"/>
    <col min="20" max="20" width="21.44140625" customWidth="1"/>
    <col min="21" max="22" width="20.109375" customWidth="1"/>
    <col min="23" max="23" width="15.88671875" customWidth="1"/>
    <col min="24" max="24" width="17.5546875" customWidth="1"/>
    <col min="25" max="25" width="14.88671875" customWidth="1"/>
    <col min="26" max="26" width="18.33203125" customWidth="1"/>
    <col min="27" max="27" width="14.5546875" customWidth="1"/>
    <col min="28" max="29" width="21.5546875" customWidth="1"/>
    <col min="30" max="30" width="16.6640625" customWidth="1"/>
    <col min="31" max="31" width="10.109375" customWidth="1"/>
    <col min="32" max="32" width="18.5546875" customWidth="1"/>
    <col min="33" max="33" width="18.109375" customWidth="1"/>
    <col min="34" max="34" width="22.44140625" customWidth="1"/>
    <col min="35" max="35" width="19.33203125" customWidth="1"/>
    <col min="36" max="36" width="13.6640625" customWidth="1"/>
    <col min="37" max="37" width="15.109375" customWidth="1"/>
    <col min="38" max="38" width="13.6640625" customWidth="1"/>
  </cols>
  <sheetData>
    <row r="1" spans="1:28" ht="15.6">
      <c r="A1" s="112" t="s">
        <v>107</v>
      </c>
      <c r="G1" s="112" t="s">
        <v>108</v>
      </c>
      <c r="M1" s="112" t="s">
        <v>109</v>
      </c>
    </row>
    <row r="2" spans="1:28" ht="15" thickBot="1">
      <c r="B2" s="189"/>
      <c r="C2" s="189"/>
      <c r="D2" s="189"/>
      <c r="AB2" s="113"/>
    </row>
    <row r="3" spans="1:28" ht="15" thickBot="1">
      <c r="A3" s="190" t="s">
        <v>2</v>
      </c>
      <c r="B3" s="198" t="s">
        <v>110</v>
      </c>
      <c r="C3" s="113" t="s">
        <v>111</v>
      </c>
      <c r="D3" s="113" t="s">
        <v>112</v>
      </c>
      <c r="E3" s="113" t="s">
        <v>113</v>
      </c>
      <c r="F3" s="113"/>
      <c r="G3" s="190" t="s">
        <v>2</v>
      </c>
      <c r="H3" s="198" t="s">
        <v>110</v>
      </c>
      <c r="I3" s="113" t="s">
        <v>111</v>
      </c>
      <c r="J3" s="113" t="s">
        <v>112</v>
      </c>
      <c r="K3" s="113" t="s">
        <v>113</v>
      </c>
      <c r="M3" s="190" t="s">
        <v>2</v>
      </c>
      <c r="N3" s="198" t="s">
        <v>110</v>
      </c>
      <c r="O3" s="113" t="s">
        <v>111</v>
      </c>
      <c r="P3" s="113" t="s">
        <v>112</v>
      </c>
      <c r="Q3" s="113" t="s">
        <v>113</v>
      </c>
    </row>
    <row r="4" spans="1:28">
      <c r="A4" s="114" t="s">
        <v>14</v>
      </c>
      <c r="B4" s="191">
        <v>127.72008654920445</v>
      </c>
      <c r="C4" s="115">
        <v>139.04627227690318</v>
      </c>
      <c r="D4" s="115">
        <v>115.23097058978765</v>
      </c>
      <c r="E4" s="116">
        <f>(D4-C4)/C4</f>
        <v>-0.17127608886693951</v>
      </c>
      <c r="F4" s="115"/>
      <c r="G4" s="114" t="s">
        <v>14</v>
      </c>
      <c r="H4" s="191">
        <v>105.23415466060378</v>
      </c>
      <c r="I4" s="115">
        <v>140.87574764165632</v>
      </c>
      <c r="J4" s="115">
        <v>125.64721293662866</v>
      </c>
      <c r="K4" s="116">
        <f>(J4-I4)/I4</f>
        <v>-0.10809905153983117</v>
      </c>
      <c r="L4" s="116"/>
      <c r="M4" s="114" t="s">
        <v>13</v>
      </c>
      <c r="N4" s="191">
        <v>113.4819325421623</v>
      </c>
      <c r="O4" s="115">
        <v>37.247686762890609</v>
      </c>
      <c r="P4" s="115">
        <v>35.134790975793045</v>
      </c>
      <c r="Q4" s="116">
        <f>(P4-O4)/O4</f>
        <v>-5.6725557228499215E-2</v>
      </c>
    </row>
    <row r="5" spans="1:28">
      <c r="A5" s="114" t="s">
        <v>17</v>
      </c>
      <c r="B5" s="191">
        <v>102.8112002141513</v>
      </c>
      <c r="C5" s="115">
        <v>97.563099330085691</v>
      </c>
      <c r="D5" s="115">
        <v>94.780844301293399</v>
      </c>
      <c r="E5" s="116">
        <f t="shared" ref="E4:E14" si="0">(D5-C5)/C5</f>
        <v>-2.8517493272523824E-2</v>
      </c>
      <c r="F5" s="115"/>
      <c r="G5" s="114" t="s">
        <v>15</v>
      </c>
      <c r="H5" s="191">
        <v>34.511118208989309</v>
      </c>
      <c r="I5" s="115">
        <v>45.782722292664005</v>
      </c>
      <c r="J5" s="115">
        <v>58.175710449012819</v>
      </c>
      <c r="K5" s="116">
        <f t="shared" ref="K4:K14" si="1">(J5-I5)/I5</f>
        <v>0.27069137735251286</v>
      </c>
      <c r="L5" s="116"/>
      <c r="M5" s="114" t="s">
        <v>17</v>
      </c>
      <c r="N5" s="191">
        <v>39.38792011511881</v>
      </c>
      <c r="O5" s="115">
        <v>43.274697611728264</v>
      </c>
      <c r="P5" s="115">
        <v>31.995483614186508</v>
      </c>
      <c r="Q5" s="116">
        <f t="shared" ref="Q4:Q14" si="2">(P5-O5)/O5</f>
        <v>-0.2606422371507196</v>
      </c>
    </row>
    <row r="6" spans="1:28">
      <c r="A6" s="114" t="s">
        <v>12</v>
      </c>
      <c r="B6" s="191">
        <v>76.10147651641428</v>
      </c>
      <c r="C6" s="115">
        <v>79.024133604668108</v>
      </c>
      <c r="D6" s="314">
        <v>72.696440642409257</v>
      </c>
      <c r="E6" s="116">
        <f t="shared" si="0"/>
        <v>-8.0072917900172486E-2</v>
      </c>
      <c r="F6" s="115"/>
      <c r="G6" s="114" t="s">
        <v>13</v>
      </c>
      <c r="H6" s="191">
        <v>93.229812196266892</v>
      </c>
      <c r="I6" s="115">
        <v>59.193582831852602</v>
      </c>
      <c r="J6" s="115">
        <v>52.201656589336544</v>
      </c>
      <c r="K6" s="116">
        <f t="shared" si="1"/>
        <v>-0.11811966615329862</v>
      </c>
      <c r="L6" s="116"/>
      <c r="M6" s="114" t="s">
        <v>14</v>
      </c>
      <c r="N6" s="191">
        <v>54.161372442490773</v>
      </c>
      <c r="O6" s="115">
        <v>44.514313363061405</v>
      </c>
      <c r="P6" s="115">
        <v>31.822151624057955</v>
      </c>
      <c r="Q6" s="116">
        <f t="shared" si="2"/>
        <v>-0.28512540753993931</v>
      </c>
    </row>
    <row r="7" spans="1:28">
      <c r="A7" s="114" t="s">
        <v>15</v>
      </c>
      <c r="B7" s="191">
        <v>51.028463034414457</v>
      </c>
      <c r="C7" s="115">
        <v>63.575979033598855</v>
      </c>
      <c r="D7" s="314">
        <v>72.692494733635343</v>
      </c>
      <c r="E7" s="116">
        <f t="shared" si="0"/>
        <v>0.14339560064373619</v>
      </c>
      <c r="F7" s="115"/>
      <c r="G7" s="114" t="s">
        <v>12</v>
      </c>
      <c r="H7" s="191">
        <v>43.164738462822584</v>
      </c>
      <c r="I7" s="115">
        <v>35.481135238546038</v>
      </c>
      <c r="J7" s="115">
        <v>41.024324573247078</v>
      </c>
      <c r="K7" s="116">
        <f t="shared" si="1"/>
        <v>0.15622919890903106</v>
      </c>
      <c r="L7" s="116"/>
      <c r="M7" s="114" t="s">
        <v>8</v>
      </c>
      <c r="N7" s="191">
        <v>34.04615554492252</v>
      </c>
      <c r="O7" s="115">
        <v>43.164380990368485</v>
      </c>
      <c r="P7" s="115">
        <v>31.718443541608291</v>
      </c>
      <c r="Q7" s="116">
        <f t="shared" si="2"/>
        <v>-0.26517089290158458</v>
      </c>
    </row>
    <row r="8" spans="1:28">
      <c r="A8" s="114" t="s">
        <v>13</v>
      </c>
      <c r="B8" s="191">
        <v>227.52014997144099</v>
      </c>
      <c r="C8" s="115">
        <v>91.332618716761061</v>
      </c>
      <c r="D8" s="115">
        <v>68.78307638450903</v>
      </c>
      <c r="E8" s="116">
        <f t="shared" si="0"/>
        <v>-0.24689473102903392</v>
      </c>
      <c r="F8" s="115"/>
      <c r="G8" s="114" t="s">
        <v>17</v>
      </c>
      <c r="H8" s="191">
        <v>37.222922390928616</v>
      </c>
      <c r="I8" s="115">
        <v>30.561268957414956</v>
      </c>
      <c r="J8" s="115">
        <v>39.473011761057684</v>
      </c>
      <c r="K8" s="116">
        <f t="shared" si="1"/>
        <v>0.29160251218824168</v>
      </c>
      <c r="L8" s="119"/>
      <c r="M8" s="114" t="s">
        <v>12</v>
      </c>
      <c r="N8" s="191">
        <v>23.951728207788914</v>
      </c>
      <c r="O8" s="115">
        <v>27.441448578244007</v>
      </c>
      <c r="P8" s="115">
        <v>22.775062819343866</v>
      </c>
      <c r="Q8" s="116">
        <f t="shared" si="2"/>
        <v>-0.17004881304260744</v>
      </c>
    </row>
    <row r="9" spans="1:28">
      <c r="A9" s="114" t="s">
        <v>8</v>
      </c>
      <c r="B9" s="191">
        <v>49.880538487499393</v>
      </c>
      <c r="C9" s="115">
        <v>62.101689849162547</v>
      </c>
      <c r="D9" s="115">
        <v>52.02214913636584</v>
      </c>
      <c r="E9" s="116">
        <f t="shared" si="0"/>
        <v>-0.16230702799358093</v>
      </c>
      <c r="F9" s="115"/>
      <c r="G9" s="114" t="s">
        <v>7</v>
      </c>
      <c r="H9" s="191">
        <v>29.540563506905304</v>
      </c>
      <c r="I9" s="115">
        <v>22.908411824566411</v>
      </c>
      <c r="J9" s="115">
        <v>32.883968624180632</v>
      </c>
      <c r="K9" s="116">
        <f t="shared" si="1"/>
        <v>0.43545387938751312</v>
      </c>
      <c r="L9" s="116"/>
      <c r="M9" s="114" t="s">
        <v>16</v>
      </c>
      <c r="N9" s="191">
        <v>13.418707675230047</v>
      </c>
      <c r="O9" s="115">
        <v>13.59065877690799</v>
      </c>
      <c r="P9" s="115">
        <v>14.338235294117647</v>
      </c>
      <c r="Q9" s="116">
        <f t="shared" si="2"/>
        <v>5.5006643127548084E-2</v>
      </c>
    </row>
    <row r="10" spans="1:28">
      <c r="A10" s="114" t="s">
        <v>7</v>
      </c>
      <c r="B10" s="191">
        <v>42.932850558500469</v>
      </c>
      <c r="C10" s="115">
        <v>34.360849589931114</v>
      </c>
      <c r="D10" s="115">
        <v>38.024658044703102</v>
      </c>
      <c r="E10" s="116">
        <f t="shared" si="0"/>
        <v>0.10662741167627031</v>
      </c>
      <c r="F10" s="115"/>
      <c r="G10" s="114" t="s">
        <v>10</v>
      </c>
      <c r="H10" s="191">
        <v>27.345840512374696</v>
      </c>
      <c r="I10" s="115">
        <v>21.625069136784543</v>
      </c>
      <c r="J10" s="115">
        <v>21.458754363402537</v>
      </c>
      <c r="K10" s="116">
        <f t="shared" si="1"/>
        <v>-7.6908319843982213E-3</v>
      </c>
      <c r="L10" s="116"/>
      <c r="M10" s="114" t="s">
        <v>15</v>
      </c>
      <c r="N10" s="191">
        <v>14.999915558305455</v>
      </c>
      <c r="O10" s="115">
        <v>14.493371673652403</v>
      </c>
      <c r="P10" s="115">
        <v>12.620314371030574</v>
      </c>
      <c r="Q10" s="116">
        <f t="shared" si="2"/>
        <v>-0.12923544257316416</v>
      </c>
    </row>
    <row r="11" spans="1:28">
      <c r="A11" s="114" t="s">
        <v>10</v>
      </c>
      <c r="B11" s="191">
        <v>36.511832979813626</v>
      </c>
      <c r="C11" s="115">
        <v>33.14015395129416</v>
      </c>
      <c r="D11" s="115">
        <v>31.954174416404502</v>
      </c>
      <c r="E11" s="116">
        <f t="shared" si="0"/>
        <v>-3.5786784111886835E-2</v>
      </c>
      <c r="F11" s="115"/>
      <c r="G11" s="114" t="s">
        <v>8</v>
      </c>
      <c r="H11" s="191">
        <v>15.337934461195404</v>
      </c>
      <c r="I11" s="115">
        <v>20.387827466787996</v>
      </c>
      <c r="J11" s="115">
        <v>20.867823415760736</v>
      </c>
      <c r="K11" s="116">
        <f t="shared" si="1"/>
        <v>2.3543261279538395E-2</v>
      </c>
      <c r="L11" s="116"/>
      <c r="M11" s="114" t="s">
        <v>7</v>
      </c>
      <c r="N11" s="191">
        <v>17.462783135677149</v>
      </c>
      <c r="O11" s="115">
        <v>10.845097837163237</v>
      </c>
      <c r="P11" s="115">
        <v>10.11402965599105</v>
      </c>
      <c r="Q11" s="116">
        <f t="shared" si="2"/>
        <v>-6.7410012537370834E-2</v>
      </c>
    </row>
    <row r="12" spans="1:28">
      <c r="A12" s="114" t="s">
        <v>16</v>
      </c>
      <c r="B12" s="191">
        <v>21.573989190991128</v>
      </c>
      <c r="C12" s="115">
        <v>25.616219333603198</v>
      </c>
      <c r="D12" s="115">
        <v>31.222910276893415</v>
      </c>
      <c r="E12" s="116">
        <f>(D12-C12)/C12</f>
        <v>0.21887269429862335</v>
      </c>
      <c r="F12" s="115"/>
      <c r="G12" s="114" t="s">
        <v>11</v>
      </c>
      <c r="H12" s="191">
        <v>19.397934445031144</v>
      </c>
      <c r="I12" s="115">
        <v>19.436351449855906</v>
      </c>
      <c r="J12" s="115">
        <v>19.304834782999826</v>
      </c>
      <c r="K12" s="116">
        <f t="shared" si="1"/>
        <v>-6.7665306009402409E-3</v>
      </c>
      <c r="L12" s="116"/>
      <c r="M12" s="114" t="s">
        <v>10</v>
      </c>
      <c r="N12" s="191">
        <v>6.8021534252256215</v>
      </c>
      <c r="O12" s="115">
        <v>6.9445434591710331</v>
      </c>
      <c r="P12" s="115">
        <v>7.2243231686131972</v>
      </c>
      <c r="Q12" s="116">
        <f t="shared" si="2"/>
        <v>4.028770373273196E-2</v>
      </c>
    </row>
    <row r="13" spans="1:28">
      <c r="A13" s="114" t="s">
        <v>11</v>
      </c>
      <c r="B13" s="191">
        <v>31.853357217588389</v>
      </c>
      <c r="C13" s="115">
        <v>31.163071693653858</v>
      </c>
      <c r="D13" s="115">
        <v>27.53964224228638</v>
      </c>
      <c r="E13" s="116">
        <f t="shared" si="0"/>
        <v>-0.11627318022393038</v>
      </c>
      <c r="F13" s="115"/>
      <c r="G13" s="114" t="s">
        <v>16</v>
      </c>
      <c r="H13" s="191">
        <v>10.382908850086832</v>
      </c>
      <c r="I13" s="115">
        <v>11.432133862793666</v>
      </c>
      <c r="J13" s="115">
        <v>19.299116449915616</v>
      </c>
      <c r="K13" s="116">
        <f t="shared" si="1"/>
        <v>0.68814647217571134</v>
      </c>
      <c r="L13" s="116"/>
      <c r="M13" s="114" t="s">
        <v>9</v>
      </c>
      <c r="N13" s="191">
        <v>8.2081006860350829</v>
      </c>
      <c r="O13" s="115">
        <v>4.9467966967512673</v>
      </c>
      <c r="P13" s="115">
        <v>5.4194558464888951</v>
      </c>
      <c r="Q13" s="116">
        <f t="shared" si="2"/>
        <v>9.5548529424716283E-2</v>
      </c>
    </row>
    <row r="14" spans="1:28" ht="13.8" thickBot="1">
      <c r="A14" s="192" t="s">
        <v>9</v>
      </c>
      <c r="B14" s="194">
        <v>29.905200514369451</v>
      </c>
      <c r="C14" s="115">
        <v>22.545301655142961</v>
      </c>
      <c r="D14" s="115">
        <v>20.653398422831394</v>
      </c>
      <c r="E14" s="116">
        <f t="shared" si="0"/>
        <v>-8.3915631791069506E-2</v>
      </c>
      <c r="F14" s="115"/>
      <c r="G14" s="192" t="s">
        <v>9</v>
      </c>
      <c r="H14" s="194">
        <v>21.170009851390724</v>
      </c>
      <c r="I14" s="115">
        <v>16.824637120792534</v>
      </c>
      <c r="J14" s="115">
        <v>14.080715631665043</v>
      </c>
      <c r="K14" s="116">
        <f t="shared" si="1"/>
        <v>-0.16308949009880558</v>
      </c>
      <c r="L14" s="116"/>
      <c r="M14" s="192" t="s">
        <v>11</v>
      </c>
      <c r="N14" s="194">
        <v>10.714946125521077</v>
      </c>
      <c r="O14" s="115">
        <v>6.8405052920306151</v>
      </c>
      <c r="P14" s="115">
        <v>5.3219220647055634</v>
      </c>
      <c r="Q14" s="116">
        <f t="shared" si="2"/>
        <v>-0.2219986919817524</v>
      </c>
    </row>
    <row r="15" spans="1:28" ht="14.4">
      <c r="A15" s="113" t="s">
        <v>18</v>
      </c>
      <c r="B15" s="195">
        <f>MEDIAN(B4:B14)</f>
        <v>49.880538487499393</v>
      </c>
      <c r="C15" s="195">
        <f t="shared" ref="C15:D15" si="3">MEDIAN(C4:C14)</f>
        <v>62.101689849162547</v>
      </c>
      <c r="D15" s="195">
        <f t="shared" si="3"/>
        <v>52.02214913636584</v>
      </c>
      <c r="E15" s="116">
        <f t="shared" ref="E15" si="4">(D15-C15)/C15</f>
        <v>-0.16230702799358093</v>
      </c>
      <c r="G15" t="s">
        <v>18</v>
      </c>
      <c r="H15" s="195">
        <f t="shared" ref="H15:I15" si="5">MEDIAN(H4:H14)</f>
        <v>29.540563506905304</v>
      </c>
      <c r="I15" s="195">
        <f t="shared" si="5"/>
        <v>22.908411824566411</v>
      </c>
      <c r="J15" s="195">
        <f t="shared" ref="J15" si="6">MEDIAN(J4:J14)</f>
        <v>32.883968624180632</v>
      </c>
      <c r="K15" s="116">
        <f t="shared" ref="K15" si="7">(J15-I15)/I15</f>
        <v>0.43545387938751312</v>
      </c>
      <c r="L15" s="116"/>
      <c r="M15" t="s">
        <v>18</v>
      </c>
      <c r="N15" s="195">
        <f>MEDIAN(N4:N14)</f>
        <v>17.462783135677149</v>
      </c>
      <c r="O15" s="195">
        <f>MEDIAN(O4:O14)</f>
        <v>14.493371673652403</v>
      </c>
      <c r="P15" s="195">
        <f>MEDIAN(P4:P14)</f>
        <v>14.338235294117647</v>
      </c>
      <c r="Q15" s="116">
        <f t="shared" ref="Q15" si="8">(P15-O15)/O15</f>
        <v>-1.070395371263263E-2</v>
      </c>
    </row>
    <row r="16" spans="1:28" ht="14.4">
      <c r="A16" s="113" t="s">
        <v>19</v>
      </c>
      <c r="B16" s="191">
        <f t="shared" ref="B16:C16" si="9">QUARTILE(B4:B14,1)</f>
        <v>34.182595098701007</v>
      </c>
      <c r="C16" s="191">
        <f t="shared" si="9"/>
        <v>32.151612822474007</v>
      </c>
      <c r="D16" s="191">
        <f t="shared" ref="D16" si="10">QUARTILE(D4:D14,1)</f>
        <v>31.588542346648957</v>
      </c>
      <c r="G16" t="s">
        <v>19</v>
      </c>
      <c r="H16" s="191">
        <f>QUARTILE(H4:H14,1)</f>
        <v>20.283972148210935</v>
      </c>
      <c r="I16" s="191">
        <f>QUARTILE(I4:I14,1)</f>
        <v>19.912089458321951</v>
      </c>
      <c r="J16" s="191">
        <f>QUARTILE(J4:J14,1)</f>
        <v>20.086329099380279</v>
      </c>
      <c r="M16" t="s">
        <v>19</v>
      </c>
      <c r="N16" s="191">
        <f>QUARTILE(N4:N14,1)</f>
        <v>12.066826900375563</v>
      </c>
      <c r="O16" s="191">
        <f>QUARTILE(O4:O14,1)</f>
        <v>8.8948206481671352</v>
      </c>
      <c r="P16" s="191">
        <f>QUARTILE(P4:P14,1)</f>
        <v>8.6691764123021233</v>
      </c>
    </row>
    <row r="17" spans="1:41" ht="15" thickBot="1">
      <c r="A17" s="113" t="s">
        <v>20</v>
      </c>
      <c r="B17" s="194">
        <f t="shared" ref="B17:C17" si="11">QUARTILE(B4:B14,3)</f>
        <v>89.456338365282789</v>
      </c>
      <c r="C17" s="194">
        <f t="shared" si="11"/>
        <v>85.178376160714578</v>
      </c>
      <c r="D17" s="315">
        <f t="shared" ref="D17" si="12">QUARTILE(D4:D14,3)</f>
        <v>72.6944676880223</v>
      </c>
      <c r="G17" t="s">
        <v>20</v>
      </c>
      <c r="H17" s="194">
        <f>QUARTILE(H4:H14,3)</f>
        <v>40.1938304268756</v>
      </c>
      <c r="I17" s="194">
        <f>QUARTILE(I4:I14,3)</f>
        <v>40.631928765605025</v>
      </c>
      <c r="J17" s="194">
        <f>QUARTILE(J4:J14,3)</f>
        <v>46.612990581291811</v>
      </c>
      <c r="M17" t="s">
        <v>20</v>
      </c>
      <c r="N17" s="194">
        <f>QUARTILE(N4:N14,3)</f>
        <v>36.717037830020665</v>
      </c>
      <c r="O17" s="194">
        <f>QUARTILE(O4:O14,3)</f>
        <v>40.206033876629547</v>
      </c>
      <c r="P17" s="194">
        <f>QUARTILE(P4:P14,3)</f>
        <v>31.770297582833123</v>
      </c>
    </row>
    <row r="18" spans="1:41" ht="14.4">
      <c r="A18" s="113"/>
      <c r="B18" s="113"/>
      <c r="C18" s="113"/>
      <c r="D18" s="113"/>
      <c r="E18" s="116"/>
      <c r="F18" s="116"/>
      <c r="G18" s="116"/>
      <c r="H18" s="116"/>
      <c r="I18" s="116"/>
      <c r="J18" s="116"/>
      <c r="K18" s="125"/>
      <c r="L18" s="125"/>
      <c r="T18" s="116"/>
    </row>
    <row r="19" spans="1:41" ht="14.4">
      <c r="A19" s="113"/>
      <c r="B19" s="115"/>
      <c r="C19" s="115"/>
      <c r="D19" s="115"/>
      <c r="E19" s="115"/>
      <c r="F19" s="115"/>
      <c r="G19" s="115"/>
      <c r="H19" s="115"/>
      <c r="I19" s="115"/>
      <c r="J19" s="115"/>
      <c r="N19" s="113"/>
      <c r="O19" s="113"/>
      <c r="P19" s="113"/>
      <c r="S19" s="115"/>
      <c r="T19" s="115"/>
    </row>
    <row r="20" spans="1:41" ht="14.4">
      <c r="A20" s="113"/>
      <c r="B20" s="115"/>
      <c r="C20" s="115"/>
      <c r="D20" s="115"/>
      <c r="E20" s="115"/>
      <c r="F20" s="115"/>
      <c r="G20" s="115"/>
      <c r="H20" s="115"/>
      <c r="I20" s="115"/>
      <c r="J20" s="115"/>
      <c r="N20" s="113"/>
      <c r="O20" s="113"/>
      <c r="P20" s="113"/>
      <c r="Q20" s="115"/>
      <c r="R20" s="115"/>
      <c r="S20" s="115"/>
      <c r="T20" s="115"/>
    </row>
    <row r="21" spans="1:41" ht="14.4">
      <c r="A21" s="113"/>
      <c r="B21" s="115"/>
      <c r="C21" s="115"/>
      <c r="D21" s="115"/>
      <c r="E21" s="115"/>
      <c r="F21" s="115"/>
      <c r="G21" s="115"/>
      <c r="H21" s="115"/>
      <c r="I21" s="115"/>
      <c r="J21" s="115"/>
      <c r="N21" s="113"/>
      <c r="O21" s="113"/>
      <c r="P21" s="113"/>
      <c r="S21" s="113"/>
      <c r="T21" s="115"/>
    </row>
    <row r="22" spans="1:41" ht="14.4">
      <c r="A22" s="113"/>
      <c r="B22" s="115"/>
      <c r="C22" s="115"/>
      <c r="D22" s="115"/>
      <c r="E22" s="115"/>
      <c r="F22" s="115"/>
      <c r="G22" s="115"/>
      <c r="H22" s="115"/>
      <c r="I22" s="115"/>
      <c r="J22" s="115"/>
      <c r="N22" s="113"/>
      <c r="O22" s="113"/>
      <c r="P22" s="113"/>
      <c r="S22" s="113"/>
      <c r="T22" s="115"/>
      <c r="U22" s="115"/>
      <c r="V22" s="115"/>
    </row>
    <row r="24" spans="1:41" ht="15.6">
      <c r="A24" s="112" t="s">
        <v>114</v>
      </c>
      <c r="G24" s="112" t="s">
        <v>115</v>
      </c>
      <c r="M24" s="112" t="s">
        <v>116</v>
      </c>
      <c r="AC24" s="112" t="s">
        <v>117</v>
      </c>
      <c r="AD24" s="121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3"/>
    </row>
    <row r="25" spans="1:41" ht="15" thickBot="1">
      <c r="B25" s="189"/>
      <c r="C25" s="189"/>
      <c r="D25" s="189"/>
      <c r="H25" s="197"/>
      <c r="I25" s="113"/>
      <c r="J25" s="113"/>
      <c r="R25" s="124"/>
      <c r="S25" s="125"/>
    </row>
    <row r="26" spans="1:41" ht="15" thickBot="1">
      <c r="A26" s="190" t="s">
        <v>2</v>
      </c>
      <c r="B26" s="198" t="s">
        <v>110</v>
      </c>
      <c r="C26" s="113" t="s">
        <v>111</v>
      </c>
      <c r="D26" s="113" t="s">
        <v>112</v>
      </c>
      <c r="E26" s="113" t="s">
        <v>113</v>
      </c>
      <c r="G26" s="190" t="s">
        <v>2</v>
      </c>
      <c r="H26" s="126" t="s">
        <v>110</v>
      </c>
      <c r="I26" s="198" t="s">
        <v>111</v>
      </c>
      <c r="J26" s="113" t="s">
        <v>112</v>
      </c>
      <c r="K26" s="113" t="s">
        <v>113</v>
      </c>
      <c r="L26" s="113"/>
      <c r="M26" s="190" t="s">
        <v>2</v>
      </c>
      <c r="N26" s="198" t="s">
        <v>110</v>
      </c>
      <c r="O26" s="113" t="s">
        <v>111</v>
      </c>
      <c r="P26" s="113" t="s">
        <v>112</v>
      </c>
      <c r="Q26" s="113" t="s">
        <v>113</v>
      </c>
      <c r="R26" s="125"/>
    </row>
    <row r="27" spans="1:41">
      <c r="A27" s="114" t="s">
        <v>14</v>
      </c>
      <c r="B27" s="277">
        <v>18.64185985043359</v>
      </c>
      <c r="C27" s="271">
        <v>23.618099528139705</v>
      </c>
      <c r="D27" s="271">
        <v>15.675700965233576</v>
      </c>
      <c r="E27" s="116">
        <f>(D27-C27)/C27</f>
        <v>-0.33628440567130247</v>
      </c>
      <c r="G27" s="114" t="s">
        <v>14</v>
      </c>
      <c r="H27" s="115">
        <v>4.0709007630705409</v>
      </c>
      <c r="I27" s="191">
        <v>4.6891702242373245</v>
      </c>
      <c r="J27" s="288">
        <v>4.6202942303264098</v>
      </c>
      <c r="K27" s="116">
        <f>(J27-I27)/I27</f>
        <v>-1.4688311709161106E-2</v>
      </c>
      <c r="L27" s="125"/>
      <c r="M27" s="114" t="s">
        <v>17</v>
      </c>
      <c r="N27" s="191">
        <v>31.197288738263239</v>
      </c>
      <c r="O27" s="115">
        <v>28.718096939218356</v>
      </c>
      <c r="P27" s="115">
        <v>28.0158734684371</v>
      </c>
      <c r="Q27" s="116">
        <f>(P27-O27)/O27</f>
        <v>-2.4452298223921545E-2</v>
      </c>
      <c r="R27" s="125"/>
    </row>
    <row r="28" spans="1:41">
      <c r="A28" s="114" t="s">
        <v>17</v>
      </c>
      <c r="B28" s="277">
        <v>2.5037799477203988</v>
      </c>
      <c r="C28" s="271">
        <v>2.9721874420475776</v>
      </c>
      <c r="D28" s="271">
        <v>2.9296048867309734</v>
      </c>
      <c r="E28" s="116">
        <f t="shared" ref="E27:E37" si="13">(D28-C28)/C28</f>
        <v>-1.432700869204551E-2</v>
      </c>
      <c r="G28" s="114" t="s">
        <v>17</v>
      </c>
      <c r="H28" s="115">
        <v>1.5833347055567448</v>
      </c>
      <c r="I28" s="191">
        <v>2.9889321600309442</v>
      </c>
      <c r="J28" s="288">
        <v>3.3088282788967183</v>
      </c>
      <c r="K28" s="116">
        <f t="shared" ref="K27:K37" si="14">(J28-I28)/I28</f>
        <v>0.10702689179217176</v>
      </c>
      <c r="L28" s="125"/>
      <c r="M28" s="114" t="s">
        <v>14</v>
      </c>
      <c r="N28" s="191">
        <v>26.637874626770031</v>
      </c>
      <c r="O28" s="115">
        <v>21.486838535713407</v>
      </c>
      <c r="P28" s="115">
        <v>15.114254726559912</v>
      </c>
      <c r="Q28" s="116">
        <f t="shared" ref="Q27:Q37" si="15">(P28-O28)/O28</f>
        <v>-0.29658080217625243</v>
      </c>
      <c r="R28" s="125"/>
    </row>
    <row r="29" spans="1:41">
      <c r="A29" s="114" t="s">
        <v>15</v>
      </c>
      <c r="B29" s="277">
        <v>1.4083209943284432</v>
      </c>
      <c r="C29" s="271">
        <v>2.1501415682865685</v>
      </c>
      <c r="D29" s="271">
        <v>2.4625028643184512</v>
      </c>
      <c r="E29" s="116">
        <f t="shared" si="13"/>
        <v>0.14527475801549244</v>
      </c>
      <c r="G29" s="114" t="s">
        <v>12</v>
      </c>
      <c r="H29" s="115">
        <v>1.6944276971939489</v>
      </c>
      <c r="I29" s="191">
        <v>1.8971268307518392</v>
      </c>
      <c r="J29" s="288">
        <v>2.7582884625844</v>
      </c>
      <c r="K29" s="116">
        <f t="shared" si="14"/>
        <v>0.453929393582652</v>
      </c>
      <c r="L29" s="125"/>
      <c r="M29" s="114" t="s">
        <v>13</v>
      </c>
      <c r="N29" s="191">
        <v>104.82723384347372</v>
      </c>
      <c r="O29" s="115">
        <v>30.332785461307736</v>
      </c>
      <c r="P29" s="115">
        <v>13.062378640044487</v>
      </c>
      <c r="Q29" s="116">
        <f t="shared" si="15"/>
        <v>-0.56936435472743663</v>
      </c>
      <c r="R29" s="125"/>
    </row>
    <row r="30" spans="1:41">
      <c r="A30" s="114" t="s">
        <v>12</v>
      </c>
      <c r="B30" s="277">
        <v>1.349631363462622</v>
      </c>
      <c r="C30" s="271">
        <v>1.6917677408250937</v>
      </c>
      <c r="D30" s="271">
        <v>2.3697971298260336</v>
      </c>
      <c r="E30" s="116">
        <f t="shared" si="13"/>
        <v>0.40078160414044633</v>
      </c>
      <c r="G30" s="114" t="s">
        <v>13</v>
      </c>
      <c r="H30" s="115">
        <v>2.0552726775662835</v>
      </c>
      <c r="I30" s="191">
        <v>2.1467377047523284</v>
      </c>
      <c r="J30" s="288">
        <v>2.6434768616757633</v>
      </c>
      <c r="K30" s="116">
        <f t="shared" si="14"/>
        <v>0.23139257107367214</v>
      </c>
      <c r="L30" s="125"/>
      <c r="M30" s="114" t="s">
        <v>12</v>
      </c>
      <c r="N30" s="191">
        <v>12.958899274867415</v>
      </c>
      <c r="O30" s="115">
        <v>22.601180714550161</v>
      </c>
      <c r="P30" s="115">
        <v>12.800751331145488</v>
      </c>
      <c r="Q30" s="116">
        <f t="shared" si="15"/>
        <v>-0.43362466355996016</v>
      </c>
      <c r="R30" s="125"/>
    </row>
    <row r="31" spans="1:41">
      <c r="A31" s="114" t="s">
        <v>8</v>
      </c>
      <c r="B31" s="277">
        <v>1.4263061750352224</v>
      </c>
      <c r="C31" s="271">
        <v>2.4552451508908271</v>
      </c>
      <c r="D31" s="271">
        <v>2.0675895695092366</v>
      </c>
      <c r="E31" s="116">
        <f t="shared" si="13"/>
        <v>-0.15788874737862285</v>
      </c>
      <c r="G31" s="114" t="s">
        <v>11</v>
      </c>
      <c r="H31" s="115">
        <v>1.4321629899637052</v>
      </c>
      <c r="I31" s="191">
        <v>2.204120111268232</v>
      </c>
      <c r="J31" s="288">
        <v>2.4669172039203464</v>
      </c>
      <c r="K31" s="116">
        <f t="shared" si="14"/>
        <v>0.11922993275575311</v>
      </c>
      <c r="L31" s="125"/>
      <c r="M31" s="114" t="s">
        <v>9</v>
      </c>
      <c r="N31" s="191">
        <v>8.6062876525084793</v>
      </c>
      <c r="O31" s="115">
        <v>8.5715006008453791</v>
      </c>
      <c r="P31" s="115">
        <v>9.5429432446007034</v>
      </c>
      <c r="Q31" s="116">
        <f t="shared" si="15"/>
        <v>0.11333402271003913</v>
      </c>
      <c r="R31" s="125"/>
    </row>
    <row r="32" spans="1:41">
      <c r="A32" s="114" t="s">
        <v>7</v>
      </c>
      <c r="B32" s="277">
        <v>2.119291547367804</v>
      </c>
      <c r="C32" s="271">
        <v>1.6351494847819168</v>
      </c>
      <c r="D32" s="271">
        <v>1.7989193634395337</v>
      </c>
      <c r="E32" s="116">
        <f t="shared" si="13"/>
        <v>0.10015590634483137</v>
      </c>
      <c r="G32" s="114" t="s">
        <v>8</v>
      </c>
      <c r="H32" s="115">
        <v>1.53344654499092</v>
      </c>
      <c r="I32" s="191">
        <v>1.9081524813988493</v>
      </c>
      <c r="J32" s="288">
        <v>2.2537391127447948</v>
      </c>
      <c r="K32" s="116">
        <f t="shared" si="14"/>
        <v>0.18111059504668045</v>
      </c>
      <c r="L32" s="125"/>
      <c r="M32" s="114" t="s">
        <v>7</v>
      </c>
      <c r="N32" s="191">
        <v>5.4625657053051189</v>
      </c>
      <c r="O32" s="115">
        <v>8.4122995669734326</v>
      </c>
      <c r="P32" s="115">
        <v>8.8615591374329128</v>
      </c>
      <c r="Q32" s="116">
        <f t="shared" si="15"/>
        <v>5.3405084648110585E-2</v>
      </c>
      <c r="R32" s="125"/>
    </row>
    <row r="33" spans="1:23">
      <c r="A33" s="114" t="s">
        <v>10</v>
      </c>
      <c r="B33" s="277">
        <v>1.3743575077257959</v>
      </c>
      <c r="C33" s="271">
        <v>1.7213613441463251</v>
      </c>
      <c r="D33" s="271">
        <v>1.6251877405886321</v>
      </c>
      <c r="E33" s="116">
        <f t="shared" si="13"/>
        <v>-5.5870665322386673E-2</v>
      </c>
      <c r="G33" s="114" t="s">
        <v>9</v>
      </c>
      <c r="H33" s="115">
        <v>0.59810401028738891</v>
      </c>
      <c r="I33" s="191">
        <v>1.4897776424103277</v>
      </c>
      <c r="J33" s="288">
        <v>2.1740419392454098</v>
      </c>
      <c r="K33" s="116">
        <f>(J33-I33)/I33</f>
        <v>0.45930632690124362</v>
      </c>
      <c r="L33" s="125"/>
      <c r="M33" s="114" t="s">
        <v>11</v>
      </c>
      <c r="N33" s="191">
        <v>8.7600265472857277</v>
      </c>
      <c r="O33" s="115">
        <v>11.328479089595278</v>
      </c>
      <c r="P33" s="115">
        <v>8.1400443037584154</v>
      </c>
      <c r="Q33" s="116">
        <f t="shared" si="15"/>
        <v>-0.28145303183419418</v>
      </c>
      <c r="R33" s="125"/>
    </row>
    <row r="34" spans="1:23">
      <c r="A34" s="114" t="s">
        <v>11</v>
      </c>
      <c r="B34" s="277">
        <v>1.7801652118240447</v>
      </c>
      <c r="C34" s="271">
        <v>1.0954211396363203</v>
      </c>
      <c r="D34" s="271">
        <v>1.3656963079004505</v>
      </c>
      <c r="E34" s="116">
        <f t="shared" si="13"/>
        <v>0.24673174406134024</v>
      </c>
      <c r="G34" s="114" t="s">
        <v>15</v>
      </c>
      <c r="H34" s="115">
        <v>1.1063243479862506</v>
      </c>
      <c r="I34" s="191">
        <v>1.8179817673926433</v>
      </c>
      <c r="J34" s="288">
        <v>1.8195979248915983</v>
      </c>
      <c r="K34" s="128">
        <f t="shared" si="14"/>
        <v>8.8898443754634041E-4</v>
      </c>
      <c r="L34" s="125"/>
      <c r="M34" s="114" t="s">
        <v>16</v>
      </c>
      <c r="N34" s="191">
        <v>5.3357452637127025</v>
      </c>
      <c r="O34" s="115">
        <v>8.3755682410740775</v>
      </c>
      <c r="P34" s="115">
        <v>5.8550410858205861</v>
      </c>
      <c r="Q34" s="116">
        <f t="shared" si="15"/>
        <v>-0.30093804774853827</v>
      </c>
      <c r="R34" s="125"/>
    </row>
    <row r="35" spans="1:23">
      <c r="A35" s="114" t="s">
        <v>16</v>
      </c>
      <c r="B35" s="277">
        <v>0.81767305971686499</v>
      </c>
      <c r="C35" s="271">
        <v>0.95337973114691577</v>
      </c>
      <c r="D35" s="271">
        <v>1.3061376809058998</v>
      </c>
      <c r="E35" s="116">
        <f t="shared" si="13"/>
        <v>0.37000781350219836</v>
      </c>
      <c r="G35" s="114" t="s">
        <v>7</v>
      </c>
      <c r="H35" s="115">
        <v>1.421595875668666</v>
      </c>
      <c r="I35" s="191">
        <v>1.352891538004086</v>
      </c>
      <c r="J35" s="288">
        <v>1.2977918264813781</v>
      </c>
      <c r="K35" s="116">
        <f t="shared" si="14"/>
        <v>-4.0727367992851961E-2</v>
      </c>
      <c r="L35" s="125"/>
      <c r="M35" s="114" t="s">
        <v>8</v>
      </c>
      <c r="N35" s="191">
        <v>5.6744660391374806</v>
      </c>
      <c r="O35" s="115">
        <v>5.0230316613712596</v>
      </c>
      <c r="P35" s="115">
        <v>4.8363399481679723</v>
      </c>
      <c r="Q35" s="116">
        <f t="shared" si="15"/>
        <v>-3.7167138451267789E-2</v>
      </c>
      <c r="R35" s="125"/>
    </row>
    <row r="36" spans="1:23">
      <c r="A36" s="114" t="s">
        <v>9</v>
      </c>
      <c r="B36" s="277">
        <v>1.0965240188602132</v>
      </c>
      <c r="C36" s="271">
        <v>0.89386658544619657</v>
      </c>
      <c r="D36" s="271">
        <v>1.2846611459177422</v>
      </c>
      <c r="E36" s="116">
        <f t="shared" si="13"/>
        <v>0.43719562497849768</v>
      </c>
      <c r="G36" s="114" t="s">
        <v>16</v>
      </c>
      <c r="H36" s="115">
        <v>0.29090291547619235</v>
      </c>
      <c r="I36" s="191">
        <v>0.41417316189169295</v>
      </c>
      <c r="J36" s="288">
        <v>0.629744953293916</v>
      </c>
      <c r="K36" s="116">
        <f t="shared" si="14"/>
        <v>0.52048710838148293</v>
      </c>
      <c r="L36" s="125"/>
      <c r="M36" s="114" t="s">
        <v>10</v>
      </c>
      <c r="N36" s="191">
        <v>3.8771793079034254</v>
      </c>
      <c r="O36" s="115">
        <v>6.0237238980275301</v>
      </c>
      <c r="P36" s="115">
        <v>4.5767752057764142</v>
      </c>
      <c r="Q36" s="116">
        <f t="shared" si="15"/>
        <v>-0.24020833569827454</v>
      </c>
      <c r="R36" s="125"/>
    </row>
    <row r="37" spans="1:23" ht="13.8" thickBot="1">
      <c r="A37" s="192" t="s">
        <v>13</v>
      </c>
      <c r="B37" s="278">
        <v>2.7582638071851555</v>
      </c>
      <c r="C37" s="271">
        <v>1.4584339115245639</v>
      </c>
      <c r="D37" s="271">
        <v>0.63692467862839941</v>
      </c>
      <c r="E37" s="116">
        <f t="shared" si="13"/>
        <v>-0.5632817684809629</v>
      </c>
      <c r="G37" s="192" t="s">
        <v>10</v>
      </c>
      <c r="H37" s="193">
        <v>0.57993120268198317</v>
      </c>
      <c r="I37" s="194">
        <v>0.69486146002236981</v>
      </c>
      <c r="J37" s="288">
        <v>0.60453843490495007</v>
      </c>
      <c r="K37" s="116">
        <f t="shared" si="14"/>
        <v>-0.12998709860021876</v>
      </c>
      <c r="L37" s="125"/>
      <c r="M37" s="192" t="s">
        <v>15</v>
      </c>
      <c r="N37" s="194">
        <v>3.0557481132745621</v>
      </c>
      <c r="O37" s="115">
        <v>5.4093144081235085</v>
      </c>
      <c r="P37" s="115">
        <v>4.3793402659799865</v>
      </c>
      <c r="Q37" s="116">
        <f t="shared" si="15"/>
        <v>-0.19040752014649859</v>
      </c>
      <c r="R37" s="125"/>
    </row>
    <row r="38" spans="1:23" ht="14.4">
      <c r="A38" s="113" t="s">
        <v>18</v>
      </c>
      <c r="B38" s="276">
        <f>MEDIAN(B27:B37)</f>
        <v>1.4263061750352224</v>
      </c>
      <c r="C38" s="273">
        <f>MEDIAN(C27:C37)</f>
        <v>1.6917677408250937</v>
      </c>
      <c r="D38" s="273">
        <f>MEDIAN(D27:D37)</f>
        <v>1.7989193634395337</v>
      </c>
      <c r="E38" s="116">
        <f t="shared" ref="E38" si="16">(D38-C38)/C38</f>
        <v>6.3337076377979029E-2</v>
      </c>
      <c r="F38" s="116"/>
      <c r="G38" s="131" t="s">
        <v>18</v>
      </c>
      <c r="H38" s="129">
        <f>MEDIAN(H27:H37)</f>
        <v>1.4321629899637052</v>
      </c>
      <c r="I38" s="129">
        <f>MEDIAN(I27:I37)</f>
        <v>1.8971268307518392</v>
      </c>
      <c r="J38" s="129">
        <f>MEDIAN(J27:J37)</f>
        <v>2.2537391127447948</v>
      </c>
      <c r="K38" s="116">
        <f t="shared" ref="K38" si="17">(J38-I38)/I38</f>
        <v>0.18797492935758472</v>
      </c>
      <c r="L38" s="272"/>
      <c r="M38" t="s">
        <v>18</v>
      </c>
      <c r="N38" s="191">
        <f>MEDIAN(N27:N37)</f>
        <v>8.6062876525084793</v>
      </c>
      <c r="O38" s="191">
        <f>MEDIAN(O27:O37)</f>
        <v>8.5715006008453791</v>
      </c>
      <c r="P38" s="191">
        <f>MEDIAN(P27:P37)</f>
        <v>8.8615591374329128</v>
      </c>
      <c r="Q38" s="116">
        <f t="shared" ref="Q38" si="18">(P38-O38)/O38</f>
        <v>3.3839878230764647E-2</v>
      </c>
    </row>
    <row r="39" spans="1:23" ht="14.4">
      <c r="A39" s="113" t="s">
        <v>19</v>
      </c>
      <c r="B39" s="276">
        <f t="shared" ref="B39:C39" si="19">QUARTILE(B27:B37,1)</f>
        <v>1.3619944355942089</v>
      </c>
      <c r="C39" s="273">
        <f t="shared" si="19"/>
        <v>1.276927525580442</v>
      </c>
      <c r="D39" s="273">
        <f t="shared" ref="D39" si="20">QUARTILE(D27:D37,1)</f>
        <v>1.335916994403175</v>
      </c>
      <c r="G39" s="131" t="s">
        <v>19</v>
      </c>
      <c r="H39" s="129">
        <f t="shared" ref="H39" si="21">QUARTILE(H27:H37,1)</f>
        <v>0.85221417913681974</v>
      </c>
      <c r="I39" s="129">
        <f>QUARTILE(I27:I37,1)</f>
        <v>1.421334590207207</v>
      </c>
      <c r="J39" s="129">
        <f>QUARTILE(J27:J37,1)</f>
        <v>1.5586948756864882</v>
      </c>
      <c r="M39" t="s">
        <v>19</v>
      </c>
      <c r="N39" s="191">
        <f t="shared" ref="N39:O39" si="22">QUARTILE(N27:N37,1)</f>
        <v>5.3991554845089107</v>
      </c>
      <c r="O39" s="191">
        <f t="shared" si="22"/>
        <v>7.1996460695508038</v>
      </c>
      <c r="P39" s="191">
        <f t="shared" ref="P39" si="23">QUARTILE(P27:P37,1)</f>
        <v>5.3456905169942797</v>
      </c>
      <c r="R39" s="132"/>
    </row>
    <row r="40" spans="1:23" ht="15" thickBot="1">
      <c r="A40" s="113" t="s">
        <v>20</v>
      </c>
      <c r="B40" s="276">
        <f t="shared" ref="B40:C40" si="24">QUARTILE(B27:B37,3)</f>
        <v>2.3115357475441014</v>
      </c>
      <c r="C40" s="273">
        <f t="shared" si="24"/>
        <v>2.302693359588698</v>
      </c>
      <c r="D40" s="273">
        <f t="shared" ref="D40" si="25">QUARTILE(D27:D37,3)</f>
        <v>2.4161499970722424</v>
      </c>
      <c r="G40" s="131" t="s">
        <v>20</v>
      </c>
      <c r="H40" s="129">
        <f t="shared" ref="H40" si="26">QUARTILE(H27:H37,3)</f>
        <v>1.6388812013753469</v>
      </c>
      <c r="I40" s="129">
        <f>QUARTILE(I27:I37,3)</f>
        <v>2.1754289080102804</v>
      </c>
      <c r="J40" s="129">
        <f>QUARTILE(J27:J37,3)</f>
        <v>2.7008826621300814</v>
      </c>
      <c r="M40" t="s">
        <v>20</v>
      </c>
      <c r="N40" s="194">
        <f t="shared" ref="N40:O40" si="27">QUARTILE(N27:N37,3)</f>
        <v>19.798386950818724</v>
      </c>
      <c r="O40" s="194">
        <f t="shared" si="27"/>
        <v>22.044009625131785</v>
      </c>
      <c r="P40" s="194">
        <f t="shared" ref="P40" si="28">QUARTILE(P27:P37,3)</f>
        <v>12.931564985594989</v>
      </c>
      <c r="R40" s="132"/>
    </row>
    <row r="41" spans="1:23" ht="14.4">
      <c r="A41" s="113"/>
      <c r="B41" s="113"/>
      <c r="C41" s="113"/>
      <c r="D41" s="113"/>
      <c r="E41" s="116"/>
      <c r="F41" s="116"/>
      <c r="G41" s="116"/>
      <c r="H41" s="116"/>
      <c r="I41" s="116"/>
      <c r="J41" s="116"/>
      <c r="K41" s="120"/>
      <c r="L41" s="120"/>
      <c r="O41" s="113"/>
      <c r="P41" s="113"/>
      <c r="Q41" s="113"/>
      <c r="R41" s="116"/>
      <c r="S41" s="116"/>
      <c r="T41" s="116"/>
      <c r="U41" s="116"/>
      <c r="V41" s="116"/>
    </row>
    <row r="42" spans="1:23" ht="14.4">
      <c r="A42" s="113"/>
      <c r="B42" s="275"/>
      <c r="C42" s="128"/>
      <c r="D42" s="128"/>
      <c r="E42" s="128"/>
      <c r="F42" s="128"/>
      <c r="G42" s="128"/>
      <c r="H42" s="128"/>
      <c r="I42" s="128"/>
      <c r="J42" s="128"/>
      <c r="K42" s="120"/>
      <c r="L42" s="120"/>
      <c r="O42" s="113"/>
      <c r="P42" s="113"/>
      <c r="Q42" s="133"/>
      <c r="R42" s="133"/>
      <c r="S42" s="133"/>
      <c r="T42" s="133"/>
    </row>
    <row r="43" spans="1:23" ht="14.4">
      <c r="A43" s="113"/>
      <c r="B43" s="275"/>
      <c r="C43" s="128"/>
      <c r="D43" s="128"/>
      <c r="E43" s="128"/>
      <c r="F43" s="128"/>
      <c r="G43" s="128"/>
      <c r="H43" s="128"/>
      <c r="I43" s="128"/>
      <c r="J43" s="128"/>
      <c r="K43" s="120"/>
      <c r="L43" s="120"/>
      <c r="Q43" s="113"/>
      <c r="R43" s="133"/>
      <c r="S43" s="133"/>
      <c r="T43" s="133"/>
      <c r="U43" s="133"/>
      <c r="V43" s="133"/>
      <c r="W43" s="133"/>
    </row>
    <row r="44" spans="1:23" ht="14.4">
      <c r="A44" s="113"/>
      <c r="B44" s="275"/>
      <c r="C44" s="128"/>
      <c r="D44" s="128"/>
      <c r="E44" s="128"/>
      <c r="F44" s="128"/>
      <c r="G44" s="128"/>
      <c r="H44" s="128"/>
      <c r="I44" s="128"/>
      <c r="J44" s="128"/>
      <c r="K44" s="120"/>
      <c r="L44" s="120"/>
      <c r="Q44" s="113"/>
      <c r="R44" s="133"/>
      <c r="S44" s="133"/>
      <c r="T44" s="133"/>
      <c r="U44" s="7"/>
      <c r="V44" s="7"/>
      <c r="W44" s="221"/>
    </row>
    <row r="45" spans="1:23" ht="14.4">
      <c r="A45" s="113"/>
      <c r="B45" s="275"/>
      <c r="C45" s="128"/>
      <c r="D45" s="128"/>
      <c r="E45" s="128"/>
      <c r="F45" s="128"/>
      <c r="G45" s="128"/>
      <c r="H45" s="128"/>
      <c r="I45" s="128"/>
      <c r="J45" s="128"/>
      <c r="K45" s="120"/>
      <c r="L45" s="120"/>
      <c r="Q45" s="113"/>
      <c r="R45" s="133"/>
      <c r="S45" s="133"/>
      <c r="T45" s="133"/>
      <c r="U45" s="7"/>
      <c r="V45" s="7"/>
      <c r="W45" s="221"/>
    </row>
    <row r="46" spans="1:23" ht="14.4">
      <c r="A46" s="113"/>
      <c r="B46" s="113"/>
      <c r="C46" s="113"/>
      <c r="D46" s="113"/>
      <c r="E46" s="116"/>
      <c r="F46" s="116"/>
      <c r="G46" s="116"/>
      <c r="H46" s="116"/>
      <c r="I46" s="116"/>
      <c r="J46" s="116"/>
      <c r="K46" s="120"/>
      <c r="L46" s="120"/>
      <c r="U46" s="7"/>
      <c r="V46" s="7"/>
      <c r="W46" s="221"/>
    </row>
    <row r="47" spans="1:23" ht="14.4">
      <c r="A47" s="113"/>
      <c r="B47" s="113"/>
      <c r="C47" s="113"/>
      <c r="D47" s="113"/>
      <c r="E47" s="116"/>
      <c r="F47" s="116"/>
      <c r="G47" s="116"/>
      <c r="H47" s="116"/>
      <c r="I47" s="116"/>
      <c r="J47" s="116"/>
      <c r="K47" s="120"/>
      <c r="L47" s="120"/>
      <c r="U47" s="7"/>
      <c r="V47" s="7"/>
      <c r="W47" s="221"/>
    </row>
    <row r="48" spans="1:23" ht="14.4">
      <c r="A48" s="113"/>
      <c r="B48" s="113"/>
      <c r="C48" s="113"/>
      <c r="D48" s="113"/>
      <c r="E48" s="116"/>
      <c r="F48" s="116"/>
      <c r="G48" s="116"/>
      <c r="H48" s="116"/>
      <c r="I48" s="116"/>
      <c r="J48" s="116"/>
      <c r="K48" s="120"/>
      <c r="L48" s="120"/>
      <c r="U48" s="7"/>
      <c r="V48" s="7"/>
      <c r="W48" s="221"/>
    </row>
    <row r="49" spans="1:23" ht="14.4">
      <c r="A49" s="113"/>
      <c r="B49" s="113"/>
      <c r="C49" s="113"/>
      <c r="D49" s="113"/>
      <c r="E49" s="116"/>
      <c r="F49" s="116"/>
      <c r="G49" s="116"/>
      <c r="H49" s="116"/>
      <c r="I49" s="116"/>
      <c r="J49" s="116"/>
      <c r="K49" s="120"/>
      <c r="L49" s="120"/>
      <c r="U49" s="7"/>
      <c r="V49" s="7"/>
      <c r="W49" s="221"/>
    </row>
    <row r="50" spans="1:23" ht="14.4">
      <c r="A50" s="113"/>
      <c r="B50" s="113"/>
      <c r="C50" s="113"/>
      <c r="D50" s="113"/>
      <c r="E50" s="116"/>
      <c r="F50" s="116"/>
      <c r="G50" s="116"/>
      <c r="H50" s="116"/>
      <c r="I50" s="116"/>
      <c r="J50" s="116"/>
      <c r="K50" s="120"/>
      <c r="L50" s="120"/>
      <c r="U50" s="7"/>
      <c r="V50" s="7"/>
      <c r="W50" s="221"/>
    </row>
    <row r="51" spans="1:23" ht="14.4">
      <c r="A51" s="113"/>
      <c r="B51" s="113"/>
      <c r="C51" s="113"/>
      <c r="D51" s="113"/>
      <c r="E51" s="116"/>
      <c r="F51" s="116"/>
      <c r="G51" s="116"/>
      <c r="H51" s="116"/>
      <c r="I51" s="116"/>
      <c r="J51" s="116"/>
      <c r="K51" s="120"/>
      <c r="L51" s="120"/>
      <c r="U51" s="7"/>
      <c r="V51" s="7"/>
      <c r="W51" s="221"/>
    </row>
    <row r="52" spans="1:23" ht="14.4">
      <c r="A52" s="113"/>
      <c r="B52" s="113"/>
      <c r="C52" s="113"/>
      <c r="D52" s="113"/>
      <c r="E52" s="116"/>
      <c r="F52" s="116"/>
      <c r="G52" s="116"/>
      <c r="H52" s="116"/>
      <c r="I52" s="116"/>
      <c r="J52" s="116"/>
      <c r="K52" s="120"/>
      <c r="L52" s="120"/>
      <c r="U52" s="7"/>
      <c r="V52" s="7"/>
      <c r="W52" s="221"/>
    </row>
    <row r="53" spans="1:23" ht="14.4">
      <c r="A53" s="113"/>
      <c r="B53" s="113"/>
      <c r="C53" s="113"/>
      <c r="D53" s="113"/>
      <c r="E53" s="116"/>
      <c r="F53" s="116"/>
      <c r="G53" s="116"/>
      <c r="H53" s="116"/>
      <c r="I53" s="116"/>
      <c r="J53" s="116"/>
      <c r="K53" s="120"/>
      <c r="L53" s="120"/>
      <c r="U53" s="7"/>
      <c r="V53" s="7"/>
      <c r="W53" s="221"/>
    </row>
    <row r="54" spans="1:23" ht="14.4">
      <c r="N54" s="113"/>
      <c r="O54" s="116"/>
      <c r="P54" s="116"/>
      <c r="Q54" s="116"/>
      <c r="R54" s="116"/>
      <c r="S54" s="116"/>
      <c r="U54" s="7"/>
      <c r="V54" s="7"/>
      <c r="W54" s="221"/>
    </row>
    <row r="76" ht="15" customHeight="1"/>
    <row r="94" ht="15" customHeight="1"/>
  </sheetData>
  <sortState xmlns:xlrd2="http://schemas.microsoft.com/office/spreadsheetml/2017/richdata2" ref="M27:Q37">
    <sortCondition descending="1" ref="P27:P37"/>
  </sortState>
  <conditionalFormatting sqref="B4:B14">
    <cfRule type="cellIs" dxfId="190" priority="43" operator="between">
      <formula>$B$15</formula>
      <formula>$B$17</formula>
    </cfRule>
    <cfRule type="cellIs" dxfId="189" priority="42" operator="greaterThan">
      <formula>$B$17</formula>
    </cfRule>
    <cfRule type="cellIs" dxfId="188" priority="45" operator="lessThan">
      <formula>$B$16</formula>
    </cfRule>
    <cfRule type="cellIs" dxfId="187" priority="44" operator="between">
      <formula>$B$16</formula>
      <formula>$B$15</formula>
    </cfRule>
  </conditionalFormatting>
  <conditionalFormatting sqref="B27:C37">
    <cfRule type="cellIs" dxfId="186" priority="114" operator="lessThanOrEqual">
      <formula>#REF!</formula>
    </cfRule>
    <cfRule type="cellIs" dxfId="185" priority="113" operator="greaterThan">
      <formula>#REF!</formula>
    </cfRule>
    <cfRule type="cellIs" dxfId="184" priority="112" operator="lessThan">
      <formula>#REF!</formula>
    </cfRule>
    <cfRule type="cellIs" dxfId="183" priority="111" operator="between">
      <formula>#REF!</formula>
      <formula>#REF!</formula>
    </cfRule>
    <cfRule type="cellIs" dxfId="182" priority="110" operator="between">
      <formula>#REF!</formula>
      <formula>#REF!</formula>
    </cfRule>
    <cfRule type="cellIs" dxfId="181" priority="115" operator="greaterThanOrEqual">
      <formula>B$26</formula>
    </cfRule>
  </conditionalFormatting>
  <conditionalFormatting sqref="C4:C14">
    <cfRule type="cellIs" dxfId="180" priority="17" operator="between">
      <formula>$C$15</formula>
      <formula>$C$17</formula>
    </cfRule>
    <cfRule type="cellIs" dxfId="179" priority="18" operator="between">
      <formula>$C$16</formula>
      <formula>$C$15</formula>
    </cfRule>
    <cfRule type="cellIs" dxfId="178" priority="19" operator="lessThan">
      <formula>$C$16</formula>
    </cfRule>
    <cfRule type="cellIs" dxfId="177" priority="20" operator="greaterThan">
      <formula>$C$17</formula>
    </cfRule>
  </conditionalFormatting>
  <conditionalFormatting sqref="C27:C37">
    <cfRule type="cellIs" dxfId="176" priority="1" operator="between">
      <formula>$C$38</formula>
      <formula>$C$40</formula>
    </cfRule>
    <cfRule type="cellIs" dxfId="175" priority="2" operator="between">
      <formula>$C$39</formula>
      <formula>$C$38</formula>
    </cfRule>
    <cfRule type="cellIs" dxfId="174" priority="3" operator="lessThan">
      <formula>$C$39</formula>
    </cfRule>
    <cfRule type="cellIs" dxfId="173" priority="4" operator="greaterThan">
      <formula>$C$40</formula>
    </cfRule>
  </conditionalFormatting>
  <conditionalFormatting sqref="H4:H14">
    <cfRule type="cellIs" dxfId="172" priority="47" operator="between">
      <formula>$H$15</formula>
      <formula>$H$17</formula>
    </cfRule>
    <cfRule type="cellIs" dxfId="171" priority="49" operator="lessThan">
      <formula>$H$16</formula>
    </cfRule>
    <cfRule type="cellIs" dxfId="170" priority="48" operator="between">
      <formula>$H$16</formula>
      <formula>$H$15</formula>
    </cfRule>
    <cfRule type="cellIs" dxfId="169" priority="46" operator="greaterThan">
      <formula>$H$17</formula>
    </cfRule>
  </conditionalFormatting>
  <conditionalFormatting sqref="H27:H37">
    <cfRule type="cellIs" dxfId="168" priority="27" operator="lessThan">
      <formula>$H$39</formula>
    </cfRule>
    <cfRule type="cellIs" dxfId="167" priority="28" operator="greaterThan">
      <formula>$H$40</formula>
    </cfRule>
    <cfRule type="cellIs" dxfId="166" priority="25" operator="between">
      <formula>$H$38</formula>
      <formula>$H$40</formula>
    </cfRule>
    <cfRule type="cellIs" dxfId="165" priority="26" operator="between">
      <formula>$H$39</formula>
      <formula>$H$38</formula>
    </cfRule>
  </conditionalFormatting>
  <conditionalFormatting sqref="I4:I14">
    <cfRule type="cellIs" dxfId="164" priority="16" operator="greaterThan">
      <formula>$I$17</formula>
    </cfRule>
    <cfRule type="cellIs" dxfId="163" priority="15" operator="lessThan">
      <formula>$I$16</formula>
    </cfRule>
    <cfRule type="cellIs" dxfId="162" priority="14" operator="between">
      <formula>$I$16</formula>
      <formula>$I$15</formula>
    </cfRule>
    <cfRule type="cellIs" dxfId="161" priority="13" operator="between">
      <formula>$I$15</formula>
      <formula>$I$17</formula>
    </cfRule>
  </conditionalFormatting>
  <conditionalFormatting sqref="I27:I37">
    <cfRule type="cellIs" dxfId="160" priority="24" operator="greaterThan">
      <formula>$I$40</formula>
    </cfRule>
    <cfRule type="cellIs" dxfId="159" priority="23" operator="lessThan">
      <formula>$I$39</formula>
    </cfRule>
    <cfRule type="cellIs" dxfId="158" priority="22" operator="between">
      <formula>$I$39</formula>
      <formula>$I$38</formula>
    </cfRule>
    <cfRule type="cellIs" dxfId="157" priority="21" operator="between">
      <formula>$I$38</formula>
      <formula>$I$40</formula>
    </cfRule>
  </conditionalFormatting>
  <conditionalFormatting sqref="N4:N14">
    <cfRule type="cellIs" dxfId="156" priority="106" operator="greaterThanOrEqual">
      <formula>$N$17</formula>
    </cfRule>
    <cfRule type="cellIs" dxfId="155" priority="107" operator="between">
      <formula>$N$15</formula>
      <formula>$N$17</formula>
    </cfRule>
    <cfRule type="cellIs" dxfId="154" priority="108" operator="between">
      <formula>$N$16</formula>
      <formula>$N$15</formula>
    </cfRule>
    <cfRule type="cellIs" dxfId="153" priority="109" operator="lessThan">
      <formula>$N$16</formula>
    </cfRule>
  </conditionalFormatting>
  <conditionalFormatting sqref="N27:N37">
    <cfRule type="cellIs" dxfId="152" priority="38" operator="greaterThan">
      <formula>$N$40</formula>
    </cfRule>
    <cfRule type="cellIs" dxfId="151" priority="39" operator="between">
      <formula>$N$38</formula>
      <formula>$N$40</formula>
    </cfRule>
    <cfRule type="cellIs" dxfId="150" priority="40" operator="between">
      <formula>$N$39</formula>
      <formula>"10.0$AC$15"</formula>
    </cfRule>
    <cfRule type="cellIs" dxfId="149" priority="41" operator="lessThan">
      <formula>$N$39</formula>
    </cfRule>
  </conditionalFormatting>
  <conditionalFormatting sqref="O4:O14">
    <cfRule type="cellIs" dxfId="148" priority="12" operator="greaterThan">
      <formula>$O$17</formula>
    </cfRule>
    <cfRule type="cellIs" dxfId="147" priority="11" operator="lessThan">
      <formula>$O$16</formula>
    </cfRule>
    <cfRule type="cellIs" dxfId="146" priority="10" operator="between">
      <formula>$O$16</formula>
      <formula>$O$15</formula>
    </cfRule>
    <cfRule type="cellIs" dxfId="145" priority="9" operator="between">
      <formula>$O$15</formula>
      <formula>$O$17</formula>
    </cfRule>
  </conditionalFormatting>
  <conditionalFormatting sqref="O27:O37">
    <cfRule type="cellIs" dxfId="144" priority="5" operator="between">
      <formula>$O$38</formula>
      <formula>$O$40</formula>
    </cfRule>
    <cfRule type="cellIs" dxfId="143" priority="6" operator="between">
      <formula>$O$39</formula>
      <formula>$O$38</formula>
    </cfRule>
    <cfRule type="cellIs" dxfId="142" priority="7" operator="lessThan">
      <formula>$O$39</formula>
    </cfRule>
    <cfRule type="cellIs" dxfId="141" priority="8" operator="greaterThan">
      <formula>$O$40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D50"/>
  <sheetViews>
    <sheetView workbookViewId="0">
      <selection activeCell="Q5" sqref="Q5"/>
    </sheetView>
  </sheetViews>
  <sheetFormatPr defaultRowHeight="13.2"/>
  <cols>
    <col min="1" max="1" width="29.88671875" customWidth="1"/>
    <col min="2" max="5" width="14" customWidth="1"/>
    <col min="6" max="6" width="13.88671875" customWidth="1"/>
    <col min="7" max="7" width="28.5546875" customWidth="1"/>
    <col min="8" max="8" width="17" customWidth="1"/>
    <col min="9" max="10" width="23.88671875" customWidth="1"/>
    <col min="11" max="11" width="25" customWidth="1"/>
    <col min="12" max="12" width="18.5546875" customWidth="1"/>
    <col min="13" max="14" width="17.33203125" customWidth="1"/>
    <col min="15" max="16" width="19.88671875" customWidth="1"/>
    <col min="17" max="17" width="16.6640625" customWidth="1"/>
    <col min="18" max="19" width="10.6640625" customWidth="1"/>
    <col min="20" max="20" width="18.88671875" customWidth="1"/>
    <col min="21" max="21" width="16" customWidth="1"/>
    <col min="22" max="22" width="15.33203125" customWidth="1"/>
    <col min="23" max="23" width="21.88671875" customWidth="1"/>
    <col min="24" max="24" width="17.109375" customWidth="1"/>
    <col min="25" max="25" width="21.33203125" customWidth="1"/>
    <col min="26" max="26" width="11.6640625" customWidth="1"/>
    <col min="27" max="27" width="20.5546875" bestFit="1" customWidth="1"/>
    <col min="28" max="28" width="18" customWidth="1"/>
    <col min="30" max="30" width="19.5546875" customWidth="1"/>
  </cols>
  <sheetData>
    <row r="1" spans="1:20" ht="15.6">
      <c r="A1" s="112" t="s">
        <v>107</v>
      </c>
      <c r="H1" s="112" t="s">
        <v>108</v>
      </c>
      <c r="I1" s="112"/>
      <c r="J1" s="112"/>
      <c r="K1" s="112"/>
      <c r="N1" s="112" t="s">
        <v>109</v>
      </c>
      <c r="T1" s="113"/>
    </row>
    <row r="2" spans="1:20" ht="15" thickBot="1">
      <c r="B2" s="189"/>
      <c r="C2" s="189"/>
      <c r="D2" s="189"/>
      <c r="E2" s="189"/>
    </row>
    <row r="3" spans="1:20" ht="15" thickBot="1">
      <c r="A3" s="201"/>
      <c r="B3" s="227" t="s">
        <v>110</v>
      </c>
      <c r="C3" s="274" t="s">
        <v>111</v>
      </c>
      <c r="D3" s="274" t="s">
        <v>112</v>
      </c>
      <c r="E3" s="274" t="s">
        <v>113</v>
      </c>
      <c r="F3" s="113"/>
      <c r="G3" s="201"/>
      <c r="H3" s="226" t="s">
        <v>110</v>
      </c>
      <c r="I3" s="274" t="s">
        <v>111</v>
      </c>
      <c r="J3" s="274" t="s">
        <v>112</v>
      </c>
      <c r="K3" s="274" t="s">
        <v>113</v>
      </c>
      <c r="M3" s="201"/>
      <c r="N3" s="226" t="s">
        <v>110</v>
      </c>
      <c r="O3" s="274" t="s">
        <v>111</v>
      </c>
      <c r="P3" s="274" t="s">
        <v>112</v>
      </c>
      <c r="Q3" s="274" t="s">
        <v>113</v>
      </c>
    </row>
    <row r="4" spans="1:20">
      <c r="A4" s="114" t="s">
        <v>27</v>
      </c>
      <c r="B4" s="207">
        <v>41.016344023283111</v>
      </c>
      <c r="C4" s="115">
        <v>55.24919219246231</v>
      </c>
      <c r="D4" s="115">
        <v>75.665818832680642</v>
      </c>
      <c r="E4" s="125">
        <f>(D4-C4)/C4</f>
        <v>0.36953710687925295</v>
      </c>
      <c r="F4" s="118"/>
      <c r="G4" s="114" t="s">
        <v>27</v>
      </c>
      <c r="H4" s="191">
        <v>33.155589548954104</v>
      </c>
      <c r="I4" s="115">
        <v>46.732425194689114</v>
      </c>
      <c r="J4" s="115">
        <v>60.591858596679167</v>
      </c>
      <c r="K4" s="120">
        <f>(J4-I4)/I4</f>
        <v>0.29656995852988821</v>
      </c>
      <c r="M4" s="114" t="s">
        <v>22</v>
      </c>
      <c r="N4" s="191">
        <v>13.953214983709005</v>
      </c>
      <c r="O4" s="115">
        <v>26.436476903704687</v>
      </c>
      <c r="P4" s="115">
        <v>20.410284204821117</v>
      </c>
      <c r="Q4" s="116">
        <f>(P4-O4)/O4</f>
        <v>-0.22794991635360787</v>
      </c>
    </row>
    <row r="5" spans="1:20">
      <c r="A5" s="114" t="s">
        <v>22</v>
      </c>
      <c r="B5" s="208">
        <v>30.491348205185066</v>
      </c>
      <c r="C5" s="115">
        <v>68.162237391477234</v>
      </c>
      <c r="D5" s="115">
        <v>71.912870516051967</v>
      </c>
      <c r="E5" s="125">
        <f t="shared" ref="E4:E11" si="0">(D5-C5)/C5</f>
        <v>5.5025088202924795E-2</v>
      </c>
      <c r="F5" s="118"/>
      <c r="G5" s="114" t="s">
        <v>22</v>
      </c>
      <c r="H5" s="191">
        <v>17.157852940014731</v>
      </c>
      <c r="I5" s="115">
        <v>43.38083911882326</v>
      </c>
      <c r="J5" s="115">
        <v>53.629328873126575</v>
      </c>
      <c r="K5" s="120">
        <f>(J5-I5)/I5</f>
        <v>0.2362446177270098</v>
      </c>
      <c r="M5" s="114" t="s">
        <v>28</v>
      </c>
      <c r="N5" s="191">
        <v>30.488412410577286</v>
      </c>
      <c r="O5" s="115">
        <v>22.633686058851524</v>
      </c>
      <c r="P5" s="115">
        <v>18.980844267162549</v>
      </c>
      <c r="Q5" s="116">
        <f t="shared" ref="Q5:Q12" si="1">(P5-O5)/O5</f>
        <v>-0.16138961113938532</v>
      </c>
    </row>
    <row r="6" spans="1:20">
      <c r="A6" s="114" t="s">
        <v>24</v>
      </c>
      <c r="B6" s="208">
        <v>39.715069112700341</v>
      </c>
      <c r="C6" s="115">
        <v>87.628360488085065</v>
      </c>
      <c r="D6" s="115">
        <v>50.90403337969402</v>
      </c>
      <c r="E6" s="125">
        <f t="shared" si="0"/>
        <v>-0.41909179749385472</v>
      </c>
      <c r="F6" s="118"/>
      <c r="G6" s="114" t="s">
        <v>24</v>
      </c>
      <c r="H6" s="191">
        <v>32.712191132659619</v>
      </c>
      <c r="I6" s="115">
        <v>85.708430313410332</v>
      </c>
      <c r="J6" s="115">
        <v>49.181637886569852</v>
      </c>
      <c r="K6" s="120">
        <f t="shared" ref="K6:K12" si="2">(J6-I6)/I6</f>
        <v>-0.42617502494530379</v>
      </c>
      <c r="M6" s="114" t="s">
        <v>27</v>
      </c>
      <c r="N6" s="191">
        <v>9.0993074801864324</v>
      </c>
      <c r="O6" s="115">
        <v>9.3062195991060488</v>
      </c>
      <c r="P6" s="115">
        <v>14.769806343951444</v>
      </c>
      <c r="Q6" s="116">
        <f t="shared" si="1"/>
        <v>0.587089815221019</v>
      </c>
    </row>
    <row r="7" spans="1:20">
      <c r="A7" s="114" t="s">
        <v>25</v>
      </c>
      <c r="B7" s="208">
        <v>41.033788364821241</v>
      </c>
      <c r="C7" s="115">
        <v>35.191869898247951</v>
      </c>
      <c r="D7" s="115">
        <v>49.11093566029497</v>
      </c>
      <c r="E7" s="125">
        <f t="shared" si="0"/>
        <v>0.39551935723483644</v>
      </c>
      <c r="F7" s="118"/>
      <c r="G7" s="114" t="s">
        <v>25</v>
      </c>
      <c r="H7" s="191">
        <v>34.435144970526075</v>
      </c>
      <c r="I7" s="115">
        <v>28.365475907354941</v>
      </c>
      <c r="J7" s="115">
        <v>40.261564368062871</v>
      </c>
      <c r="K7" s="120">
        <f>(J7-I7)/I7</f>
        <v>0.4193861756299096</v>
      </c>
      <c r="M7" s="114" t="s">
        <v>23</v>
      </c>
      <c r="N7" s="191">
        <v>13.404365666519213</v>
      </c>
      <c r="O7" s="115">
        <v>11.745115831468954</v>
      </c>
      <c r="P7" s="115">
        <v>13.185445079508799</v>
      </c>
      <c r="Q7" s="116">
        <f t="shared" si="1"/>
        <v>0.12263218760097182</v>
      </c>
    </row>
    <row r="8" spans="1:20">
      <c r="A8" s="114" t="s">
        <v>28</v>
      </c>
      <c r="B8" s="208">
        <v>57.190682103501182</v>
      </c>
      <c r="C8" s="115">
        <v>49.149684833065479</v>
      </c>
      <c r="D8" s="115">
        <v>47.210033268351197</v>
      </c>
      <c r="E8" s="125">
        <f t="shared" si="0"/>
        <v>-3.9464170956583229E-2</v>
      </c>
      <c r="F8" s="118"/>
      <c r="G8" s="114" t="s">
        <v>29</v>
      </c>
      <c r="H8" s="191">
        <v>24.521988173056233</v>
      </c>
      <c r="I8" s="115">
        <v>59.816053140203941</v>
      </c>
      <c r="J8" s="115">
        <v>34.61448621765927</v>
      </c>
      <c r="K8" s="120">
        <f t="shared" si="2"/>
        <v>-0.42131778342971338</v>
      </c>
      <c r="M8" s="114" t="s">
        <v>25</v>
      </c>
      <c r="N8" s="191">
        <v>7.5768308355511484</v>
      </c>
      <c r="O8" s="115">
        <v>7.609392883645465</v>
      </c>
      <c r="P8" s="115">
        <v>10.160020320040639</v>
      </c>
      <c r="Q8" s="116">
        <f t="shared" si="1"/>
        <v>0.33519460427350595</v>
      </c>
    </row>
    <row r="9" spans="1:20">
      <c r="A9" s="114" t="s">
        <v>29</v>
      </c>
      <c r="B9" s="208">
        <v>27.678474515145254</v>
      </c>
      <c r="C9" s="115">
        <v>59.497499330022308</v>
      </c>
      <c r="D9" s="115">
        <v>36.076623837949768</v>
      </c>
      <c r="E9" s="125">
        <f t="shared" si="0"/>
        <v>-0.39364470365655213</v>
      </c>
      <c r="F9" s="118"/>
      <c r="G9" s="114" t="s">
        <v>28</v>
      </c>
      <c r="H9" s="191">
        <v>29.594129761424934</v>
      </c>
      <c r="I9" s="115">
        <v>29.429809739724995</v>
      </c>
      <c r="J9" s="115">
        <v>30.934677697905602</v>
      </c>
      <c r="K9" s="120">
        <f t="shared" si="2"/>
        <v>5.1134138191498542E-2</v>
      </c>
      <c r="M9" s="114" t="s">
        <v>26</v>
      </c>
      <c r="N9" s="191">
        <v>8.7695737857699907</v>
      </c>
      <c r="O9" s="115">
        <v>9.1077319172902076</v>
      </c>
      <c r="P9" s="115">
        <v>7.1230784533293976</v>
      </c>
      <c r="Q9" s="116">
        <f t="shared" si="1"/>
        <v>-0.21790863872410698</v>
      </c>
    </row>
    <row r="10" spans="1:20">
      <c r="A10" s="114" t="s">
        <v>23</v>
      </c>
      <c r="B10" s="208">
        <v>23.940997910215536</v>
      </c>
      <c r="C10" s="115">
        <v>23.418245469132128</v>
      </c>
      <c r="D10" s="115">
        <v>32.839114934072775</v>
      </c>
      <c r="E10" s="125">
        <f t="shared" si="0"/>
        <v>0.40228758714475044</v>
      </c>
      <c r="F10" s="118"/>
      <c r="G10" s="114" t="s">
        <v>26</v>
      </c>
      <c r="H10" s="191">
        <v>14.143430244469853</v>
      </c>
      <c r="I10" s="115">
        <v>15.514140595663946</v>
      </c>
      <c r="J10" s="115">
        <v>23.163891928122936</v>
      </c>
      <c r="K10" s="120">
        <f t="shared" si="2"/>
        <v>0.4930825065873789</v>
      </c>
      <c r="M10" s="114" t="s">
        <v>24</v>
      </c>
      <c r="N10" s="191">
        <v>8.0560816349605666</v>
      </c>
      <c r="O10" s="115">
        <v>5.6037320855689892</v>
      </c>
      <c r="P10" s="115">
        <v>3.8247566063977749</v>
      </c>
      <c r="Q10" s="116">
        <f t="shared" si="1"/>
        <v>-0.31746262169680112</v>
      </c>
    </row>
    <row r="11" spans="1:20" ht="15" thickBot="1">
      <c r="A11" s="202" t="s">
        <v>26</v>
      </c>
      <c r="B11" s="208">
        <v>22.619675558129977</v>
      </c>
      <c r="C11" s="115">
        <v>24.265829913911016</v>
      </c>
      <c r="D11" s="115">
        <v>29.743665433497078</v>
      </c>
      <c r="E11" s="125">
        <f t="shared" si="0"/>
        <v>0.2257427641675569</v>
      </c>
      <c r="F11" s="118"/>
      <c r="G11" s="114" t="s">
        <v>23</v>
      </c>
      <c r="H11" s="191">
        <v>10.708389207121872</v>
      </c>
      <c r="I11" s="115">
        <v>11.874044941005536</v>
      </c>
      <c r="J11" s="115">
        <v>20.019560334408702</v>
      </c>
      <c r="K11" s="120">
        <f t="shared" si="2"/>
        <v>0.68599331010392606</v>
      </c>
      <c r="M11" s="114" t="s">
        <v>29</v>
      </c>
      <c r="N11" s="191">
        <v>4.5342978490971673</v>
      </c>
      <c r="O11" s="115">
        <v>3.271579372344017</v>
      </c>
      <c r="P11" s="115">
        <v>3.4655738557108324</v>
      </c>
      <c r="Q11" s="116">
        <f t="shared" si="1"/>
        <v>5.9296890366386724E-2</v>
      </c>
    </row>
    <row r="12" spans="1:20" ht="14.4">
      <c r="A12" s="113" t="s">
        <v>18</v>
      </c>
      <c r="B12" s="195">
        <f>MEDIAN(B4:B11)</f>
        <v>35.103208658942705</v>
      </c>
      <c r="C12" s="195">
        <f>MEDIAN(C4:C11)</f>
        <v>52.199438512763891</v>
      </c>
      <c r="D12" s="195">
        <f>MEDIAN(D4:D11)</f>
        <v>48.160484464323083</v>
      </c>
      <c r="E12" s="125">
        <f t="shared" ref="E12" si="3">(D12-C12)/C12</f>
        <v>-7.7375430914897597E-2</v>
      </c>
      <c r="G12" s="113" t="s">
        <v>18</v>
      </c>
      <c r="H12" s="191">
        <f>MEDIAN(H4:H11)</f>
        <v>27.058058967240584</v>
      </c>
      <c r="I12" s="191">
        <f>MEDIAN(I4:I11)</f>
        <v>36.405324429274131</v>
      </c>
      <c r="J12" s="191">
        <f>MEDIAN(J4:J11)</f>
        <v>37.43802529286107</v>
      </c>
      <c r="K12" s="120">
        <f t="shared" si="2"/>
        <v>2.8366753483908717E-2</v>
      </c>
      <c r="M12" s="134" t="s">
        <v>18</v>
      </c>
      <c r="N12" s="191">
        <f>MEDIAN(N4:N11)</f>
        <v>8.9344406329782124</v>
      </c>
      <c r="O12" s="191">
        <f>MEDIAN(O4:O11)</f>
        <v>9.2069757581981282</v>
      </c>
      <c r="P12" s="191">
        <f>MEDIAN(P4:P11)</f>
        <v>11.67273269977472</v>
      </c>
      <c r="Q12" s="116">
        <f t="shared" si="1"/>
        <v>0.2678139930346855</v>
      </c>
    </row>
    <row r="13" spans="1:20" ht="14.4">
      <c r="A13" s="113" t="s">
        <v>19</v>
      </c>
      <c r="B13" s="191">
        <f>QUARTILE(B4:B11,1)</f>
        <v>26.744105363912823</v>
      </c>
      <c r="C13" s="191">
        <f>QUARTILE(C4:C11,1)</f>
        <v>32.460359902163717</v>
      </c>
      <c r="D13" s="191">
        <f>QUARTILE(D4:D11,1)</f>
        <v>35.267246611980518</v>
      </c>
      <c r="E13" s="115"/>
      <c r="G13" s="113" t="s">
        <v>19</v>
      </c>
      <c r="H13" s="191">
        <f>QUARTILE(H4:H11,1)</f>
        <v>16.404247266128511</v>
      </c>
      <c r="I13" s="191">
        <f>QUARTILE(I4:I11,1)</f>
        <v>25.152642079432191</v>
      </c>
      <c r="J13" s="191">
        <f>QUARTILE(J4:J11,1)</f>
        <v>28.991981255459937</v>
      </c>
      <c r="K13" s="115"/>
      <c r="M13" s="113" t="s">
        <v>19</v>
      </c>
      <c r="N13" s="191">
        <f>QUARTILE(N4:N11,1)</f>
        <v>7.9362689351082123</v>
      </c>
      <c r="O13" s="191">
        <f>QUARTILE(O4:O11,1)</f>
        <v>7.1079776841263458</v>
      </c>
      <c r="P13" s="191">
        <f>QUARTILE(P4:P11,1)</f>
        <v>6.2984979915964914</v>
      </c>
    </row>
    <row r="14" spans="1:20" ht="14.4">
      <c r="A14" s="113" t="s">
        <v>20</v>
      </c>
      <c r="B14" s="191">
        <f>QUARTILE(B4:B11,3)</f>
        <v>41.020705108667642</v>
      </c>
      <c r="C14" s="191">
        <f>QUARTILE(C4:C11,3)</f>
        <v>61.663683845386039</v>
      </c>
      <c r="D14" s="191">
        <f>QUARTILE(D4:D11,3)</f>
        <v>56.156242663783509</v>
      </c>
      <c r="E14" s="115"/>
      <c r="G14" s="113" t="s">
        <v>20</v>
      </c>
      <c r="H14" s="191">
        <f>QUARTILE(H4:H11,3)</f>
        <v>32.82304073673324</v>
      </c>
      <c r="I14" s="191">
        <f>QUARTILE(I4:I11,3)</f>
        <v>50.003332181067819</v>
      </c>
      <c r="J14" s="191">
        <f>QUARTILE(J4:J11,3)</f>
        <v>50.293560633209033</v>
      </c>
      <c r="K14" s="115"/>
      <c r="M14" s="113" t="s">
        <v>20</v>
      </c>
      <c r="N14" s="191">
        <f>QUARTILE(N4:N11,3)</f>
        <v>13.541577995816661</v>
      </c>
      <c r="O14" s="191">
        <f>QUARTILE(O4:O11,3)</f>
        <v>14.467258388314598</v>
      </c>
      <c r="P14" s="191">
        <f>QUARTILE(P4:P11,3)</f>
        <v>15.822565824754221</v>
      </c>
    </row>
    <row r="15" spans="1:20" ht="14.4">
      <c r="A15" s="113"/>
      <c r="B15" s="196"/>
      <c r="C15" s="120"/>
      <c r="D15" s="120"/>
      <c r="E15" s="120"/>
      <c r="G15" s="113"/>
      <c r="H15" s="196"/>
      <c r="I15" s="120"/>
      <c r="J15" s="120"/>
      <c r="K15" s="120"/>
      <c r="M15" s="113"/>
      <c r="N15" s="196"/>
    </row>
    <row r="16" spans="1:20" s="117" customFormat="1" ht="14.4">
      <c r="A16" s="131"/>
      <c r="B16" s="203"/>
      <c r="G16" s="131"/>
      <c r="H16" s="203"/>
      <c r="M16" s="131"/>
      <c r="N16" s="203"/>
    </row>
    <row r="17" spans="1:30" s="117" customFormat="1" ht="14.4">
      <c r="A17" s="131"/>
      <c r="B17" s="203"/>
      <c r="G17" s="131"/>
      <c r="H17" s="203"/>
      <c r="M17" s="131"/>
      <c r="N17" s="203"/>
    </row>
    <row r="18" spans="1:30" s="117" customFormat="1" ht="14.4">
      <c r="A18" s="131"/>
      <c r="B18" s="203"/>
      <c r="G18" s="131"/>
      <c r="H18" s="203"/>
      <c r="M18" s="131"/>
      <c r="N18" s="203"/>
    </row>
    <row r="19" spans="1:30" s="117" customFormat="1" ht="15" thickBot="1">
      <c r="A19" s="131"/>
      <c r="B19" s="204"/>
      <c r="G19" s="131"/>
      <c r="H19" s="204"/>
      <c r="M19" s="131"/>
      <c r="N19" s="204"/>
    </row>
    <row r="21" spans="1:30" ht="15.6">
      <c r="A21" s="112" t="s">
        <v>114</v>
      </c>
      <c r="G21" s="112" t="s">
        <v>115</v>
      </c>
      <c r="M21" s="112"/>
      <c r="AA21" s="121"/>
      <c r="AB21" s="122"/>
      <c r="AC21" s="122"/>
      <c r="AD21" s="122"/>
    </row>
    <row r="22" spans="1:30" ht="15" thickBot="1">
      <c r="B22" s="189"/>
      <c r="C22" s="189"/>
      <c r="D22" s="189"/>
      <c r="E22" s="189"/>
      <c r="H22" s="197"/>
      <c r="I22" s="189"/>
      <c r="J22" s="189"/>
    </row>
    <row r="23" spans="1:30" ht="15" thickBot="1">
      <c r="A23" s="113" t="s">
        <v>2</v>
      </c>
      <c r="B23" s="227" t="s">
        <v>110</v>
      </c>
      <c r="C23" s="274" t="s">
        <v>111</v>
      </c>
      <c r="D23" s="274" t="s">
        <v>112</v>
      </c>
      <c r="E23" s="274" t="s">
        <v>113</v>
      </c>
      <c r="G23" s="190" t="s">
        <v>2</v>
      </c>
      <c r="H23" s="126" t="s">
        <v>110</v>
      </c>
      <c r="I23" s="274" t="s">
        <v>111</v>
      </c>
      <c r="J23" s="274" t="s">
        <v>112</v>
      </c>
      <c r="K23" s="274" t="s">
        <v>113</v>
      </c>
      <c r="L23" s="199"/>
      <c r="M23" s="274"/>
    </row>
    <row r="24" spans="1:30" ht="13.8" thickBot="1">
      <c r="A24" s="209" t="s">
        <v>27</v>
      </c>
      <c r="B24" s="286">
        <v>2.465842866768079</v>
      </c>
      <c r="C24" s="271">
        <v>4.8433856649622564</v>
      </c>
      <c r="D24" s="271">
        <v>6.0559570430780418</v>
      </c>
      <c r="E24" s="120">
        <f>(D24-C24)/C24</f>
        <v>0.25035614794991445</v>
      </c>
      <c r="G24" s="114" t="s">
        <v>27</v>
      </c>
      <c r="H24" s="115">
        <v>1.9101599672147089</v>
      </c>
      <c r="I24" s="195">
        <v>4.0476865914327425</v>
      </c>
      <c r="J24" s="195">
        <v>5.1812076924112125</v>
      </c>
      <c r="K24" s="210">
        <f>(J24-I24)/I24</f>
        <v>0.28004171651472709</v>
      </c>
      <c r="L24" s="116"/>
    </row>
    <row r="25" spans="1:30" ht="13.8" thickBot="1">
      <c r="A25" s="206" t="s">
        <v>22</v>
      </c>
      <c r="B25" s="271">
        <v>0.48759439627130557</v>
      </c>
      <c r="C25" s="271">
        <v>0.3114851878852144</v>
      </c>
      <c r="D25" s="271">
        <v>2.2363830582143667</v>
      </c>
      <c r="E25" s="120">
        <f t="shared" ref="E25:E32" si="4">(D25-C25)/C25</f>
        <v>6.1797412692333147</v>
      </c>
      <c r="G25" s="114" t="s">
        <v>22</v>
      </c>
      <c r="H25" s="115">
        <v>1.9303394592110588</v>
      </c>
      <c r="I25" s="191">
        <v>2.7304659023129432</v>
      </c>
      <c r="J25" s="191">
        <v>2.8612547950683807</v>
      </c>
      <c r="K25" s="210">
        <f t="shared" ref="K24:K31" si="5">(J25-I25)/I25</f>
        <v>4.7899844727834859E-2</v>
      </c>
      <c r="L25" s="116"/>
    </row>
    <row r="26" spans="1:30" ht="13.8" thickBot="1">
      <c r="A26" s="206" t="s">
        <v>25</v>
      </c>
      <c r="B26" s="271">
        <v>1.2396150615759809</v>
      </c>
      <c r="C26" s="271">
        <v>1.886626334788132</v>
      </c>
      <c r="D26" s="271">
        <v>2.0770484890723475</v>
      </c>
      <c r="E26" s="120">
        <f t="shared" si="4"/>
        <v>0.10093262813783413</v>
      </c>
      <c r="G26" s="114" t="s">
        <v>24</v>
      </c>
      <c r="H26" s="115">
        <v>3.1093648415637283</v>
      </c>
      <c r="I26" s="191">
        <v>5.4636387834297642</v>
      </c>
      <c r="J26" s="191">
        <v>2.2948539638386647</v>
      </c>
      <c r="K26" s="210">
        <f t="shared" si="5"/>
        <v>-0.57997699796726221</v>
      </c>
      <c r="L26" s="116"/>
    </row>
    <row r="27" spans="1:30" ht="13.8" thickBot="1">
      <c r="A27" s="206" t="s">
        <v>29</v>
      </c>
      <c r="B27" s="271">
        <v>0.66526377708761519</v>
      </c>
      <c r="C27" s="271">
        <v>1.2703473094740065</v>
      </c>
      <c r="D27" s="271">
        <v>1.6461475814626454</v>
      </c>
      <c r="E27" s="120">
        <f t="shared" si="4"/>
        <v>0.29582482616052519</v>
      </c>
      <c r="G27" s="114" t="s">
        <v>29</v>
      </c>
      <c r="H27" s="115">
        <v>1.9432705067559286</v>
      </c>
      <c r="I27" s="191">
        <v>2.9235390135840151</v>
      </c>
      <c r="J27" s="191">
        <v>1.9060656206409581</v>
      </c>
      <c r="K27" s="210">
        <f t="shared" si="5"/>
        <v>-0.34802798533402141</v>
      </c>
      <c r="L27" s="116"/>
    </row>
    <row r="28" spans="1:30" ht="13.8" thickBot="1">
      <c r="A28" s="206" t="s">
        <v>24</v>
      </c>
      <c r="B28" s="271">
        <v>1.7666845690702999</v>
      </c>
      <c r="C28" s="271">
        <v>2.7318193917148821</v>
      </c>
      <c r="D28" s="271">
        <v>1.4603616133518778</v>
      </c>
      <c r="E28" s="120">
        <f t="shared" si="4"/>
        <v>-0.46542527014015184</v>
      </c>
      <c r="G28" s="114" t="s">
        <v>28</v>
      </c>
      <c r="H28" s="115">
        <v>2.0823784947093635</v>
      </c>
      <c r="I28" s="191">
        <v>2.2466175104127766</v>
      </c>
      <c r="J28" s="191">
        <v>1.7686471232806329</v>
      </c>
      <c r="K28" s="210">
        <f t="shared" si="5"/>
        <v>-0.21275111803269306</v>
      </c>
      <c r="L28" s="116"/>
    </row>
    <row r="29" spans="1:30" ht="13.8" thickBot="1">
      <c r="A29" s="206" t="s">
        <v>28</v>
      </c>
      <c r="B29" s="271">
        <v>2.9392423729151309</v>
      </c>
      <c r="C29" s="271">
        <v>2.6112001765762534</v>
      </c>
      <c r="D29" s="271">
        <v>1.3042537445421429</v>
      </c>
      <c r="E29" s="120">
        <f t="shared" si="4"/>
        <v>-0.50051560342177559</v>
      </c>
      <c r="G29" s="114" t="s">
        <v>25</v>
      </c>
      <c r="H29" s="115">
        <v>0.67040406391354057</v>
      </c>
      <c r="I29" s="191">
        <v>1.0062007118870038</v>
      </c>
      <c r="J29" s="191">
        <v>0.90088850128439169</v>
      </c>
      <c r="K29" s="210">
        <f t="shared" si="5"/>
        <v>-0.10466322410477348</v>
      </c>
      <c r="L29" s="116"/>
    </row>
    <row r="30" spans="1:30" ht="13.8" thickBot="1">
      <c r="A30" s="206" t="s">
        <v>26</v>
      </c>
      <c r="B30" s="271">
        <v>0.74428117000999927</v>
      </c>
      <c r="C30" s="271">
        <v>0.93330115053503904</v>
      </c>
      <c r="D30" s="271">
        <v>1.2513516201794888</v>
      </c>
      <c r="E30" s="120">
        <f t="shared" si="4"/>
        <v>0.34078011096645394</v>
      </c>
      <c r="G30" s="114" t="s">
        <v>23</v>
      </c>
      <c r="H30" s="115">
        <v>0.45761703555684363</v>
      </c>
      <c r="I30" s="191">
        <v>0.64408699720958784</v>
      </c>
      <c r="J30" s="191">
        <v>0.71680531190462715</v>
      </c>
      <c r="K30" s="210">
        <f>(J30-I30)/I30</f>
        <v>0.11290138600853722</v>
      </c>
      <c r="L30" s="116"/>
    </row>
    <row r="31" spans="1:30" ht="13.8" thickBot="1">
      <c r="A31" s="206" t="s">
        <v>23</v>
      </c>
      <c r="B31" s="271">
        <v>0.97052946291013942</v>
      </c>
      <c r="C31" s="271">
        <v>1.066532292438229</v>
      </c>
      <c r="D31" s="271">
        <v>1.0525720106388998</v>
      </c>
      <c r="E31" s="120">
        <f t="shared" si="4"/>
        <v>-1.3089413136675112E-2</v>
      </c>
      <c r="G31" s="114" t="s">
        <v>26</v>
      </c>
      <c r="H31" s="115">
        <v>0.2588804069599997</v>
      </c>
      <c r="I31" s="191">
        <v>0.16091399147155844</v>
      </c>
      <c r="J31" s="191">
        <v>0.35294532876857376</v>
      </c>
      <c r="K31" s="210">
        <f t="shared" si="5"/>
        <v>1.193378745632302</v>
      </c>
      <c r="L31" s="116"/>
    </row>
    <row r="32" spans="1:30" ht="14.4">
      <c r="A32" s="113" t="s">
        <v>18</v>
      </c>
      <c r="B32" s="130">
        <f>MEDIAN(B24:B31)</f>
        <v>1.1050722622430602</v>
      </c>
      <c r="C32" s="130">
        <f>MEDIAN(C24:C31)</f>
        <v>1.5784868221310693</v>
      </c>
      <c r="D32" s="130">
        <f>MEDIAN(D24:D31)</f>
        <v>1.5532545974072616</v>
      </c>
      <c r="E32" s="120">
        <f t="shared" si="4"/>
        <v>-1.5985071506483921E-2</v>
      </c>
      <c r="G32" s="131" t="s">
        <v>18</v>
      </c>
      <c r="H32" s="115">
        <f>MEDIAN(H24:H31)</f>
        <v>1.920249713212884</v>
      </c>
      <c r="I32" s="200">
        <f>MEDIAN(I24:I31)</f>
        <v>2.4885417063628599</v>
      </c>
      <c r="J32" s="200">
        <f>MEDIAN(J24:J31)</f>
        <v>1.8373563719607955</v>
      </c>
      <c r="K32" s="210">
        <f>(J32-I32)/I32</f>
        <v>-0.26167346632651273</v>
      </c>
      <c r="L32" s="116"/>
      <c r="M32" s="113"/>
    </row>
    <row r="33" spans="1:25" ht="14.4">
      <c r="A33" s="113" t="s">
        <v>19</v>
      </c>
      <c r="B33" s="130">
        <f>QUARTILE(B24:B31,1)</f>
        <v>0.7245268217794032</v>
      </c>
      <c r="C33" s="130">
        <f>QUARTILE(C24:C31,1)</f>
        <v>1.0332245069624315</v>
      </c>
      <c r="D33" s="130">
        <f>QUARTILE(D24:D31,1)</f>
        <v>1.2910282134514794</v>
      </c>
      <c r="E33" s="128"/>
      <c r="G33" s="131" t="s">
        <v>19</v>
      </c>
      <c r="H33" s="115">
        <f>QUARTILE(H24:H31,1)</f>
        <v>0.61720730682436631</v>
      </c>
      <c r="I33" s="200">
        <f>QUARTILE(I24:I31,1)</f>
        <v>0.91567228321764982</v>
      </c>
      <c r="J33" s="200">
        <f>QUARTILE(J24:J31,1)</f>
        <v>0.85486770393945055</v>
      </c>
    </row>
    <row r="34" spans="1:25" ht="14.4">
      <c r="A34" s="113" t="s">
        <v>20</v>
      </c>
      <c r="B34" s="130">
        <f>QUARTILE(B24:B31,3)</f>
        <v>1.9414741434947447</v>
      </c>
      <c r="C34" s="130">
        <f>QUARTILE(C24:C31,3)</f>
        <v>2.6413549803609104</v>
      </c>
      <c r="D34" s="130">
        <f>QUARTILE(D24:D31,3)</f>
        <v>2.1168821313578521</v>
      </c>
      <c r="E34" s="128"/>
      <c r="G34" s="131" t="s">
        <v>20</v>
      </c>
      <c r="H34" s="115">
        <f>QUARTILE(H24:H31,3)</f>
        <v>1.9780475037442873</v>
      </c>
      <c r="I34" s="200">
        <f>QUARTILE(I24:I31,3)</f>
        <v>3.2045759080461971</v>
      </c>
      <c r="J34" s="200">
        <f>QUARTILE(J24:J31,3)</f>
        <v>2.4364541716460937</v>
      </c>
    </row>
    <row r="35" spans="1:25" ht="14.4">
      <c r="A35" s="113"/>
      <c r="B35" s="282"/>
      <c r="C35" s="113"/>
      <c r="D35" s="113"/>
      <c r="E35" s="113"/>
      <c r="F35" s="116"/>
      <c r="G35" s="116"/>
      <c r="H35" s="116"/>
      <c r="I35" s="116"/>
      <c r="J35" s="116"/>
      <c r="K35" s="116"/>
      <c r="L35" s="120"/>
      <c r="O35" s="113"/>
      <c r="P35" s="113"/>
      <c r="Q35" s="113"/>
      <c r="R35" s="116"/>
      <c r="S35" s="116"/>
      <c r="T35" s="116"/>
      <c r="U35" s="116"/>
      <c r="V35" s="196"/>
    </row>
    <row r="36" spans="1:25" s="117" customFormat="1" ht="14.4">
      <c r="A36"/>
      <c r="B36" s="275"/>
      <c r="C36"/>
      <c r="D36"/>
      <c r="E36"/>
      <c r="F36"/>
      <c r="G36"/>
      <c r="H36"/>
      <c r="I36"/>
      <c r="J36"/>
      <c r="K36"/>
      <c r="L36"/>
      <c r="O36" s="131"/>
      <c r="P36" s="131"/>
      <c r="V36" s="203"/>
      <c r="W36"/>
      <c r="X36"/>
      <c r="Y36" s="131"/>
    </row>
    <row r="37" spans="1:25" s="117" customFormat="1" ht="14.4" hidden="1">
      <c r="A37" s="279" t="s">
        <v>22</v>
      </c>
      <c r="B37" s="275">
        <v>0.48759439627130557</v>
      </c>
      <c r="C37" s="128"/>
      <c r="D37" s="128"/>
      <c r="E37" s="128"/>
      <c r="F37" s="128"/>
      <c r="G37" s="128"/>
      <c r="H37" s="128"/>
      <c r="I37" s="128"/>
      <c r="J37" s="128"/>
      <c r="K37" s="128"/>
      <c r="O37" s="131"/>
      <c r="P37" s="131"/>
      <c r="V37" s="203"/>
      <c r="W37"/>
      <c r="X37"/>
      <c r="Y37" s="131"/>
    </row>
    <row r="38" spans="1:25" s="117" customFormat="1" ht="14.4" hidden="1">
      <c r="A38" s="280" t="s">
        <v>23</v>
      </c>
      <c r="B38" s="275">
        <v>0.97052946291013942</v>
      </c>
      <c r="C38" s="128"/>
      <c r="D38" s="128"/>
      <c r="E38" s="128"/>
      <c r="F38" s="128"/>
      <c r="G38" s="128"/>
      <c r="H38" s="128"/>
      <c r="I38" s="128"/>
      <c r="J38" s="128"/>
      <c r="K38" s="128"/>
      <c r="O38" s="131"/>
      <c r="P38" s="131"/>
      <c r="V38" s="203"/>
      <c r="W38"/>
      <c r="X38"/>
      <c r="Y38" s="131"/>
    </row>
    <row r="39" spans="1:25" s="117" customFormat="1" ht="15" hidden="1" thickBot="1">
      <c r="A39" s="280" t="s">
        <v>24</v>
      </c>
      <c r="B39" s="275">
        <v>1.7666845690702999</v>
      </c>
      <c r="C39" s="128"/>
      <c r="D39" s="128"/>
      <c r="E39" s="128"/>
      <c r="F39" s="128"/>
      <c r="G39" s="128"/>
      <c r="H39" s="128"/>
      <c r="I39" s="128"/>
      <c r="J39" s="128"/>
      <c r="K39" s="128"/>
      <c r="L39"/>
      <c r="M39"/>
      <c r="O39" s="131"/>
      <c r="P39" s="131"/>
      <c r="V39" s="204"/>
      <c r="W39"/>
      <c r="X39"/>
      <c r="Y39" s="131"/>
    </row>
    <row r="40" spans="1:25" ht="14.4" hidden="1">
      <c r="A40" s="280" t="s">
        <v>25</v>
      </c>
      <c r="B40" s="275">
        <v>1.2396150615759809</v>
      </c>
      <c r="K40" s="113"/>
      <c r="M40" s="113"/>
    </row>
    <row r="41" spans="1:25" hidden="1">
      <c r="A41" s="280" t="s">
        <v>26</v>
      </c>
      <c r="B41" s="283">
        <v>0.74428117000999927</v>
      </c>
      <c r="L41" s="115"/>
      <c r="M41" s="125"/>
    </row>
    <row r="42" spans="1:25" ht="14.4" hidden="1">
      <c r="A42" s="280" t="s">
        <v>27</v>
      </c>
      <c r="B42" s="284">
        <v>2.465842866768079</v>
      </c>
      <c r="C42" s="113"/>
      <c r="D42" s="113"/>
      <c r="E42" s="113"/>
      <c r="F42" s="113"/>
      <c r="L42" s="115"/>
      <c r="M42" s="125"/>
    </row>
    <row r="43" spans="1:25" hidden="1">
      <c r="A43" s="280" t="s">
        <v>28</v>
      </c>
      <c r="B43" s="285">
        <v>2.9392423729151309</v>
      </c>
      <c r="F43" s="127"/>
      <c r="L43" s="115"/>
      <c r="M43" s="125"/>
    </row>
    <row r="44" spans="1:25" ht="13.8" hidden="1" thickBot="1">
      <c r="A44" s="281" t="s">
        <v>29</v>
      </c>
      <c r="B44" s="283">
        <v>0.66526377708761519</v>
      </c>
      <c r="F44" s="127"/>
      <c r="L44" s="115"/>
      <c r="M44" s="125"/>
    </row>
    <row r="45" spans="1:25">
      <c r="F45" s="127"/>
      <c r="L45" s="115"/>
      <c r="M45" s="125"/>
    </row>
    <row r="46" spans="1:25">
      <c r="F46" s="127"/>
      <c r="L46" s="115"/>
      <c r="M46" s="125"/>
    </row>
    <row r="47" spans="1:25">
      <c r="F47" s="127"/>
      <c r="L47" s="115"/>
      <c r="M47" s="125"/>
    </row>
    <row r="48" spans="1:25" ht="14.4">
      <c r="F48" s="127"/>
      <c r="K48" s="205"/>
      <c r="L48" s="115"/>
      <c r="M48" s="125"/>
    </row>
    <row r="49" spans="6:13">
      <c r="F49" s="135"/>
      <c r="L49" s="115"/>
      <c r="M49" s="125"/>
    </row>
    <row r="50" spans="6:13" ht="6" customHeight="1">
      <c r="F50" s="127"/>
    </row>
  </sheetData>
  <sortState xmlns:xlrd2="http://schemas.microsoft.com/office/spreadsheetml/2017/richdata2" ref="G24:K31">
    <sortCondition descending="1" ref="J24:J31"/>
  </sortState>
  <conditionalFormatting sqref="B4:B11 E4:E12">
    <cfRule type="cellIs" dxfId="140" priority="45" operator="greaterThan">
      <formula>$B$14</formula>
    </cfRule>
    <cfRule type="cellIs" dxfId="139" priority="44" operator="lessThan">
      <formula>$B$13</formula>
    </cfRule>
    <cfRule type="cellIs" dxfId="138" priority="43" operator="between">
      <formula>$B$13</formula>
      <formula>$B$12</formula>
    </cfRule>
    <cfRule type="cellIs" dxfId="137" priority="42" operator="between">
      <formula>$B$12</formula>
      <formula>$B$14</formula>
    </cfRule>
  </conditionalFormatting>
  <conditionalFormatting sqref="B24:C31 E24:E32">
    <cfRule type="cellIs" dxfId="136" priority="117" operator="greaterThan">
      <formula>#REF!</formula>
    </cfRule>
    <cfRule type="cellIs" dxfId="135" priority="112" operator="between">
      <formula>#REF!</formula>
      <formula>#REF!</formula>
    </cfRule>
    <cfRule type="cellIs" dxfId="134" priority="113" operator="between">
      <formula>#REF!</formula>
      <formula>#REF!</formula>
    </cfRule>
    <cfRule type="cellIs" dxfId="133" priority="115" operator="between">
      <formula>#REF!</formula>
      <formula>#REF!</formula>
    </cfRule>
    <cfRule type="cellIs" dxfId="132" priority="116" operator="lessThan">
      <formula>#REF!</formula>
    </cfRule>
  </conditionalFormatting>
  <conditionalFormatting sqref="C4:C11">
    <cfRule type="cellIs" dxfId="131" priority="18" operator="between">
      <formula>$C$13</formula>
      <formula>$C$12</formula>
    </cfRule>
    <cfRule type="cellIs" dxfId="130" priority="19" operator="lessThan">
      <formula>$C$13</formula>
    </cfRule>
    <cfRule type="cellIs" dxfId="129" priority="20" operator="greaterThan">
      <formula>$C$14</formula>
    </cfRule>
    <cfRule type="cellIs" dxfId="128" priority="17" operator="between">
      <formula>$C$12</formula>
      <formula>$C$14</formula>
    </cfRule>
  </conditionalFormatting>
  <conditionalFormatting sqref="C24:C31">
    <cfRule type="cellIs" dxfId="127" priority="5" operator="between">
      <formula>$C$32</formula>
      <formula>$C$34</formula>
    </cfRule>
    <cfRule type="cellIs" dxfId="126" priority="6" operator="between">
      <formula>$C$33</formula>
      <formula>$C$32</formula>
    </cfRule>
    <cfRule type="cellIs" dxfId="125" priority="7" operator="lessThan">
      <formula>$C$33</formula>
    </cfRule>
    <cfRule type="cellIs" dxfId="124" priority="8" operator="greaterThan">
      <formula>$C$34</formula>
    </cfRule>
  </conditionalFormatting>
  <conditionalFormatting sqref="H24:H31">
    <cfRule type="cellIs" dxfId="123" priority="58" operator="between">
      <formula>$H$32</formula>
      <formula>$H$34</formula>
    </cfRule>
    <cfRule type="cellIs" dxfId="122" priority="59" operator="between">
      <formula>$H$33</formula>
      <formula>$H$32</formula>
    </cfRule>
    <cfRule type="cellIs" dxfId="121" priority="82" operator="lessThan">
      <formula>$H$33</formula>
    </cfRule>
    <cfRule type="cellIs" dxfId="120" priority="83" operator="greaterThan">
      <formula>$H$34</formula>
    </cfRule>
  </conditionalFormatting>
  <conditionalFormatting sqref="I4:I11">
    <cfRule type="cellIs" dxfId="119" priority="13" operator="between">
      <formula>$I$12</formula>
      <formula>$I$14</formula>
    </cfRule>
    <cfRule type="cellIs" dxfId="118" priority="14" operator="between">
      <formula>$I$13</formula>
      <formula>$I$12</formula>
    </cfRule>
    <cfRule type="cellIs" dxfId="117" priority="15" operator="lessThan">
      <formula>$I$13</formula>
    </cfRule>
    <cfRule type="cellIs" dxfId="116" priority="16" operator="greaterThan">
      <formula>$I$14</formula>
    </cfRule>
  </conditionalFormatting>
  <conditionalFormatting sqref="I24:I31">
    <cfRule type="cellIs" dxfId="115" priority="2" operator="between">
      <formula>$I$33</formula>
      <formula>$I$32</formula>
    </cfRule>
    <cfRule type="cellIs" dxfId="114" priority="3" operator="lessThan">
      <formula>$I$33</formula>
    </cfRule>
    <cfRule type="cellIs" dxfId="113" priority="4" operator="greaterThan">
      <formula>$I$34</formula>
    </cfRule>
    <cfRule type="cellIs" dxfId="112" priority="1" operator="between">
      <formula>$I$32</formula>
      <formula>$I$34</formula>
    </cfRule>
  </conditionalFormatting>
  <conditionalFormatting sqref="K4:K12">
    <cfRule type="cellIs" dxfId="111" priority="46" operator="between">
      <formula>$H$13</formula>
      <formula>$H$12</formula>
    </cfRule>
    <cfRule type="cellIs" dxfId="110" priority="47" operator="between">
      <formula>$H$12</formula>
      <formula>$H$14</formula>
    </cfRule>
    <cfRule type="cellIs" dxfId="109" priority="48" operator="greaterThan">
      <formula>$H$14</formula>
    </cfRule>
  </conditionalFormatting>
  <conditionalFormatting sqref="K24:K32">
    <cfRule type="cellIs" dxfId="108" priority="24" operator="greaterThan">
      <formula>0</formula>
    </cfRule>
  </conditionalFormatting>
  <conditionalFormatting sqref="N4:N11">
    <cfRule type="cellIs" dxfId="107" priority="108" operator="greaterThanOrEqual">
      <formula>#REF!</formula>
    </cfRule>
    <cfRule type="cellIs" dxfId="106" priority="109" operator="between">
      <formula>#REF!</formula>
      <formula>#REF!</formula>
    </cfRule>
    <cfRule type="cellIs" dxfId="105" priority="110" operator="between">
      <formula>#REF!</formula>
      <formula>#REF!</formula>
    </cfRule>
    <cfRule type="cellIs" dxfId="104" priority="111" operator="lessThan">
      <formula>#REF!</formula>
    </cfRule>
  </conditionalFormatting>
  <conditionalFormatting sqref="O4:O11">
    <cfRule type="cellIs" dxfId="103" priority="11" operator="lessThan">
      <formula>$O$13</formula>
    </cfRule>
    <cfRule type="cellIs" dxfId="102" priority="10" operator="between">
      <formula>$O$13</formula>
      <formula>$O$12</formula>
    </cfRule>
    <cfRule type="cellIs" dxfId="101" priority="9" operator="between">
      <formula>$O$12</formula>
      <formula>$O$14</formula>
    </cfRule>
    <cfRule type="cellIs" dxfId="100" priority="12" operator="greaterThan">
      <formula>$O$14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5"/>
  <sheetViews>
    <sheetView topLeftCell="A2" zoomScaleNormal="100" workbookViewId="0">
      <selection activeCell="E5" sqref="E5"/>
    </sheetView>
  </sheetViews>
  <sheetFormatPr defaultColWidth="9.109375" defaultRowHeight="14.4"/>
  <cols>
    <col min="1" max="1" width="13.6640625" style="14" customWidth="1"/>
    <col min="2" max="2" width="12.6640625" style="14" customWidth="1"/>
    <col min="3" max="3" width="14.33203125" style="14" customWidth="1"/>
    <col min="4" max="4" width="25.88671875" style="14" customWidth="1"/>
    <col min="5" max="5" width="9.44140625" style="14" customWidth="1"/>
    <col min="6" max="6" width="8.109375" style="14" customWidth="1"/>
    <col min="7" max="7" width="9.88671875" style="14" customWidth="1"/>
    <col min="8" max="8" width="9.5546875" style="14" customWidth="1"/>
    <col min="9" max="9" width="9.6640625" style="14" customWidth="1"/>
    <col min="10" max="10" width="10.6640625" style="14" customWidth="1"/>
    <col min="11" max="11" width="10.109375" style="14" bestFit="1" customWidth="1"/>
    <col min="12" max="12" width="16" style="14" customWidth="1"/>
    <col min="13" max="16384" width="9.109375" style="14"/>
  </cols>
  <sheetData>
    <row r="1" spans="1:11" ht="10.5" customHeight="1">
      <c r="A1" s="32"/>
      <c r="C1" s="33"/>
      <c r="D1" s="33"/>
      <c r="E1" s="33"/>
      <c r="F1" s="33"/>
      <c r="G1" s="33"/>
      <c r="H1" s="33"/>
      <c r="I1" s="34"/>
      <c r="J1" s="33"/>
    </row>
    <row r="2" spans="1:11" ht="36" customHeight="1">
      <c r="A2" s="293" t="s">
        <v>30</v>
      </c>
      <c r="B2" s="293"/>
      <c r="C2" s="293"/>
      <c r="D2" s="293"/>
      <c r="E2" s="293"/>
      <c r="F2" s="293"/>
      <c r="G2" s="293"/>
      <c r="H2" s="293"/>
      <c r="I2" s="293"/>
      <c r="J2" s="293"/>
    </row>
    <row r="3" spans="1:11" ht="30" customHeight="1">
      <c r="A3" s="295" t="s">
        <v>31</v>
      </c>
      <c r="B3" s="298" t="s">
        <v>32</v>
      </c>
      <c r="C3" s="294" t="s">
        <v>33</v>
      </c>
      <c r="D3" s="296" t="s">
        <v>34</v>
      </c>
      <c r="E3" s="294" t="s">
        <v>35</v>
      </c>
      <c r="F3" s="294"/>
      <c r="G3" s="294" t="s">
        <v>36</v>
      </c>
      <c r="H3" s="294"/>
      <c r="I3" s="294" t="s">
        <v>37</v>
      </c>
      <c r="J3" s="294"/>
    </row>
    <row r="4" spans="1:11" ht="33" customHeight="1">
      <c r="A4" s="295"/>
      <c r="B4" s="299"/>
      <c r="C4" s="294"/>
      <c r="D4" s="297"/>
      <c r="E4" s="35" t="s">
        <v>38</v>
      </c>
      <c r="F4" s="72" t="s">
        <v>39</v>
      </c>
      <c r="G4" s="35" t="s">
        <v>38</v>
      </c>
      <c r="H4" s="72" t="s">
        <v>39</v>
      </c>
      <c r="I4" s="35" t="s">
        <v>38</v>
      </c>
      <c r="J4" s="72" t="s">
        <v>39</v>
      </c>
    </row>
    <row r="5" spans="1:11" ht="17.25" customHeight="1">
      <c r="A5" s="67">
        <v>3112980</v>
      </c>
      <c r="B5" s="66">
        <v>11837</v>
      </c>
      <c r="C5" s="63">
        <f>B5/A5*10000</f>
        <v>38.024658044703145</v>
      </c>
      <c r="D5" s="45" t="s">
        <v>7</v>
      </c>
      <c r="E5" s="36">
        <v>7082</v>
      </c>
      <c r="F5" s="252">
        <f>E5/B5</f>
        <v>0.59829348652530201</v>
      </c>
      <c r="G5" s="36">
        <v>2223</v>
      </c>
      <c r="H5" s="253">
        <f>G5/B5</f>
        <v>0.18780096308186195</v>
      </c>
      <c r="I5" s="36">
        <v>2532</v>
      </c>
      <c r="J5" s="252">
        <f>I5/B5</f>
        <v>0.21390555039283601</v>
      </c>
      <c r="K5" s="16"/>
    </row>
    <row r="6" spans="1:11" ht="19.5" customHeight="1">
      <c r="A6" s="67">
        <v>1504167</v>
      </c>
      <c r="B6" s="66">
        <v>7825</v>
      </c>
      <c r="C6" s="63">
        <f t="shared" ref="C6:C7" si="0">B6/A6*10000</f>
        <v>52.02214913636584</v>
      </c>
      <c r="D6" s="45" t="s">
        <v>8</v>
      </c>
      <c r="E6" s="36">
        <v>2792</v>
      </c>
      <c r="F6" s="252">
        <f t="shared" ref="F6:F15" si="1">E6/B6</f>
        <v>0.35680511182108626</v>
      </c>
      <c r="G6" s="36">
        <v>4347</v>
      </c>
      <c r="H6" s="253">
        <f t="shared" ref="H6:H15" si="2">G6/B6</f>
        <v>0.55552715654952078</v>
      </c>
      <c r="I6" s="36">
        <v>686</v>
      </c>
      <c r="J6" s="252">
        <f t="shared" ref="J6:J15" si="3">I6/B6</f>
        <v>8.7667731629392967E-2</v>
      </c>
      <c r="K6" s="16"/>
    </row>
    <row r="7" spans="1:11" ht="18" customHeight="1">
      <c r="A7" s="67">
        <v>101194</v>
      </c>
      <c r="B7" s="66">
        <v>209</v>
      </c>
      <c r="C7" s="63">
        <f t="shared" si="0"/>
        <v>20.653398422831394</v>
      </c>
      <c r="D7" s="45" t="s">
        <v>9</v>
      </c>
      <c r="E7" s="36">
        <v>136</v>
      </c>
      <c r="F7" s="252">
        <f t="shared" si="1"/>
        <v>0.65071770334928225</v>
      </c>
      <c r="G7" s="36">
        <v>54</v>
      </c>
      <c r="H7" s="253">
        <f t="shared" si="2"/>
        <v>0.25837320574162681</v>
      </c>
      <c r="I7" s="36">
        <v>19</v>
      </c>
      <c r="J7" s="252">
        <f t="shared" si="3"/>
        <v>9.0909090909090912E-2</v>
      </c>
      <c r="K7" s="16"/>
    </row>
    <row r="8" spans="1:11" ht="19.5" customHeight="1">
      <c r="A8" s="67">
        <v>1273699</v>
      </c>
      <c r="B8" s="66">
        <v>4070</v>
      </c>
      <c r="C8" s="63">
        <f>B8/A8*10000</f>
        <v>31.954174416404502</v>
      </c>
      <c r="D8" s="45" t="s">
        <v>10</v>
      </c>
      <c r="E8" s="36">
        <v>2628</v>
      </c>
      <c r="F8" s="252">
        <f t="shared" si="1"/>
        <v>0.64570024570024565</v>
      </c>
      <c r="G8" s="36">
        <v>865</v>
      </c>
      <c r="H8" s="253">
        <f t="shared" si="2"/>
        <v>0.21253071253071254</v>
      </c>
      <c r="I8" s="36">
        <v>577</v>
      </c>
      <c r="J8" s="252">
        <f t="shared" si="3"/>
        <v>0.14176904176904176</v>
      </c>
      <c r="K8" s="16"/>
    </row>
    <row r="9" spans="1:11" ht="15">
      <c r="A9" s="67">
        <v>4386041</v>
      </c>
      <c r="B9" s="66">
        <v>12079</v>
      </c>
      <c r="C9" s="63">
        <f>B9/A9*10000</f>
        <v>27.53964224228638</v>
      </c>
      <c r="D9" s="45" t="s">
        <v>11</v>
      </c>
      <c r="E9" s="36">
        <v>6867</v>
      </c>
      <c r="F9" s="252">
        <f t="shared" si="1"/>
        <v>0.56850732676546067</v>
      </c>
      <c r="G9" s="36">
        <v>1914</v>
      </c>
      <c r="H9" s="253">
        <f t="shared" si="2"/>
        <v>0.15845682589618346</v>
      </c>
      <c r="I9" s="36">
        <v>3298</v>
      </c>
      <c r="J9" s="252">
        <f t="shared" si="3"/>
        <v>0.27303584733835584</v>
      </c>
      <c r="K9" s="16"/>
    </row>
    <row r="10" spans="1:11" ht="15">
      <c r="A10" s="67">
        <v>1029624</v>
      </c>
      <c r="B10" s="66">
        <v>7485</v>
      </c>
      <c r="C10" s="63">
        <f t="shared" ref="C10" si="4">B10/A10*10000</f>
        <v>72.696440642409257</v>
      </c>
      <c r="D10" s="45" t="s">
        <v>12</v>
      </c>
      <c r="E10" s="36">
        <v>4187</v>
      </c>
      <c r="F10" s="252">
        <f t="shared" si="1"/>
        <v>0.55938543754175019</v>
      </c>
      <c r="G10" s="36">
        <v>2333</v>
      </c>
      <c r="H10" s="253">
        <f t="shared" si="2"/>
        <v>0.31169004676018702</v>
      </c>
      <c r="I10" s="36">
        <v>965</v>
      </c>
      <c r="J10" s="252">
        <f t="shared" si="3"/>
        <v>0.12892451569806279</v>
      </c>
      <c r="K10" s="16"/>
    </row>
    <row r="11" spans="1:11" ht="19.5" customHeight="1">
      <c r="A11" s="67">
        <v>2088159</v>
      </c>
      <c r="B11" s="66">
        <v>14363</v>
      </c>
      <c r="C11" s="63">
        <f t="shared" ref="C11:C12" si="5">B11/A11*10000</f>
        <v>68.78307638450903</v>
      </c>
      <c r="D11" s="45" t="s">
        <v>13</v>
      </c>
      <c r="E11" s="36">
        <v>7847</v>
      </c>
      <c r="F11" s="252">
        <f t="shared" si="1"/>
        <v>0.54633433126784103</v>
      </c>
      <c r="G11" s="36">
        <v>3918</v>
      </c>
      <c r="H11" s="253">
        <f t="shared" si="2"/>
        <v>0.27278423727633505</v>
      </c>
      <c r="I11" s="36">
        <v>2598</v>
      </c>
      <c r="J11" s="252">
        <f t="shared" si="3"/>
        <v>0.180881431455824</v>
      </c>
      <c r="K11" s="16"/>
    </row>
    <row r="12" spans="1:11" ht="15">
      <c r="A12" s="67">
        <v>6006111</v>
      </c>
      <c r="B12" s="66">
        <v>69209</v>
      </c>
      <c r="C12" s="63">
        <f t="shared" si="5"/>
        <v>115.23097058978765</v>
      </c>
      <c r="D12" s="45" t="s">
        <v>14</v>
      </c>
      <c r="E12" s="36">
        <v>47920</v>
      </c>
      <c r="F12" s="252">
        <f t="shared" si="1"/>
        <v>0.69239549769538644</v>
      </c>
      <c r="G12" s="36">
        <v>12291.150136249427</v>
      </c>
      <c r="H12" s="253">
        <f t="shared" si="2"/>
        <v>0.17759467896154296</v>
      </c>
      <c r="I12" s="36">
        <v>8997.8498637505727</v>
      </c>
      <c r="J12" s="252">
        <f t="shared" si="3"/>
        <v>0.1300098233430706</v>
      </c>
      <c r="K12" s="16"/>
    </row>
    <row r="13" spans="1:11" ht="15">
      <c r="A13" s="67">
        <v>3390859</v>
      </c>
      <c r="B13" s="66">
        <v>24649</v>
      </c>
      <c r="C13" s="63">
        <f>B13/A13*10000</f>
        <v>72.692494733635343</v>
      </c>
      <c r="D13" s="45" t="s">
        <v>15</v>
      </c>
      <c r="E13" s="36">
        <v>19036</v>
      </c>
      <c r="F13" s="252">
        <f t="shared" si="1"/>
        <v>0.77228285123128726</v>
      </c>
      <c r="G13" s="36">
        <v>4163</v>
      </c>
      <c r="H13" s="253">
        <f t="shared" si="2"/>
        <v>0.1688912329100572</v>
      </c>
      <c r="I13" s="36">
        <v>1450</v>
      </c>
      <c r="J13" s="252">
        <f t="shared" si="3"/>
        <v>5.8825915858655521E-2</v>
      </c>
      <c r="K13" s="16"/>
    </row>
    <row r="14" spans="1:11" ht="15">
      <c r="A14" s="67">
        <v>1286235</v>
      </c>
      <c r="B14" s="66">
        <v>4016</v>
      </c>
      <c r="C14" s="63">
        <f t="shared" ref="C14" si="6">B14/A14*10000</f>
        <v>31.222910276893415</v>
      </c>
      <c r="D14" s="45" t="s">
        <v>16</v>
      </c>
      <c r="E14" s="36">
        <v>2430</v>
      </c>
      <c r="F14" s="252">
        <f t="shared" si="1"/>
        <v>0.60507968127490042</v>
      </c>
      <c r="G14" s="36">
        <v>858</v>
      </c>
      <c r="H14" s="253">
        <f t="shared" si="2"/>
        <v>0.21364541832669323</v>
      </c>
      <c r="I14" s="36">
        <v>728</v>
      </c>
      <c r="J14" s="252">
        <f t="shared" si="3"/>
        <v>0.18127490039840638</v>
      </c>
      <c r="K14" s="16"/>
    </row>
    <row r="15" spans="1:11" ht="15">
      <c r="A15" s="67">
        <v>2399641</v>
      </c>
      <c r="B15" s="66">
        <v>22744</v>
      </c>
      <c r="C15" s="63">
        <f>B15/A15*10000</f>
        <v>94.780844301293399</v>
      </c>
      <c r="D15" s="45" t="s">
        <v>17</v>
      </c>
      <c r="E15" s="36">
        <v>9114</v>
      </c>
      <c r="F15" s="252">
        <f t="shared" si="1"/>
        <v>0.40072106929300033</v>
      </c>
      <c r="G15" s="36">
        <v>7243</v>
      </c>
      <c r="H15" s="253">
        <f t="shared" si="2"/>
        <v>0.31845761519521631</v>
      </c>
      <c r="I15" s="36">
        <v>6387</v>
      </c>
      <c r="J15" s="252">
        <f t="shared" si="3"/>
        <v>0.28082131551178335</v>
      </c>
      <c r="K15" s="16"/>
    </row>
    <row r="16" spans="1:11" ht="15.75" customHeight="1">
      <c r="A16" s="79">
        <f>SUM(A5:A15)</f>
        <v>26578710</v>
      </c>
      <c r="B16" s="89">
        <f>SUM(B5:B15)</f>
        <v>178486</v>
      </c>
      <c r="C16" s="39">
        <f>SUM(C5:C15)</f>
        <v>625.60075919111944</v>
      </c>
      <c r="D16" s="80" t="s">
        <v>40</v>
      </c>
      <c r="E16" s="89">
        <f>SUM(E5:E15)</f>
        <v>110039</v>
      </c>
      <c r="F16" s="256">
        <f>E16/B16</f>
        <v>0.61651333998184732</v>
      </c>
      <c r="G16" s="89">
        <f>SUM(G5:G15)</f>
        <v>40209.150136249431</v>
      </c>
      <c r="H16" s="257">
        <f>G16/B16</f>
        <v>0.22527901424341087</v>
      </c>
      <c r="I16" s="69">
        <f>SUM(I5:I15)</f>
        <v>28237.849863750573</v>
      </c>
      <c r="J16" s="256">
        <f>I16/B16</f>
        <v>0.15820764577474183</v>
      </c>
      <c r="K16" s="16"/>
    </row>
    <row r="17" spans="1:11">
      <c r="A17" s="18" t="s">
        <v>41</v>
      </c>
      <c r="C17" s="12"/>
      <c r="D17" s="12"/>
      <c r="E17" s="13"/>
      <c r="F17" s="12"/>
      <c r="G17" s="12"/>
      <c r="H17" s="12"/>
      <c r="I17" s="12"/>
      <c r="J17" s="12"/>
      <c r="K17" s="16"/>
    </row>
    <row r="18" spans="1:11">
      <c r="B18" s="23"/>
      <c r="K18" s="16"/>
    </row>
    <row r="19" spans="1:11">
      <c r="A19" s="136" t="s">
        <v>42</v>
      </c>
      <c r="B19" s="136"/>
      <c r="C19" s="136"/>
      <c r="D19" s="136"/>
      <c r="E19" s="136"/>
      <c r="F19" s="136"/>
      <c r="G19" s="136"/>
      <c r="H19" s="136"/>
      <c r="J19" s="16"/>
    </row>
    <row r="20" spans="1:11">
      <c r="J20" s="16"/>
    </row>
    <row r="21" spans="1:11">
      <c r="J21" s="16"/>
    </row>
    <row r="22" spans="1:11">
      <c r="J22" s="16"/>
    </row>
    <row r="23" spans="1:11">
      <c r="J23" s="16"/>
    </row>
    <row r="24" spans="1:11">
      <c r="J24" s="16"/>
    </row>
    <row r="25" spans="1:11" ht="16.5" customHeight="1">
      <c r="J25" s="12"/>
    </row>
  </sheetData>
  <mergeCells count="8">
    <mergeCell ref="A2:J2"/>
    <mergeCell ref="C3:C4"/>
    <mergeCell ref="E3:F3"/>
    <mergeCell ref="G3:H3"/>
    <mergeCell ref="I3:J3"/>
    <mergeCell ref="A3:A4"/>
    <mergeCell ref="D3:D4"/>
    <mergeCell ref="B3:B4"/>
  </mergeCells>
  <pageMargins left="0.7" right="0.7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25"/>
  <sheetViews>
    <sheetView workbookViewId="0">
      <selection activeCell="K10" sqref="K10"/>
    </sheetView>
  </sheetViews>
  <sheetFormatPr defaultColWidth="9.109375" defaultRowHeight="14.4"/>
  <cols>
    <col min="1" max="1" width="16" style="14" customWidth="1"/>
    <col min="2" max="2" width="13.5546875" style="14" customWidth="1"/>
    <col min="3" max="3" width="12.5546875" style="14" customWidth="1"/>
    <col min="4" max="4" width="27.6640625" style="14" customWidth="1"/>
    <col min="5" max="16384" width="9.109375" style="14"/>
  </cols>
  <sheetData>
    <row r="1" spans="1:11" ht="10.5" customHeight="1"/>
    <row r="2" spans="1:11" ht="36" customHeight="1">
      <c r="A2" s="293" t="s">
        <v>43</v>
      </c>
      <c r="B2" s="293"/>
      <c r="C2" s="293"/>
      <c r="D2" s="293"/>
      <c r="E2" s="293"/>
      <c r="F2" s="293"/>
      <c r="G2" s="293"/>
      <c r="H2" s="293"/>
      <c r="I2" s="293"/>
      <c r="J2" s="293"/>
    </row>
    <row r="3" spans="1:11" ht="30" customHeight="1">
      <c r="A3" s="295" t="s">
        <v>31</v>
      </c>
      <c r="B3" s="298" t="s">
        <v>32</v>
      </c>
      <c r="C3" s="294" t="s">
        <v>33</v>
      </c>
      <c r="D3" s="296" t="s">
        <v>34</v>
      </c>
      <c r="E3" s="294" t="s">
        <v>35</v>
      </c>
      <c r="F3" s="294"/>
      <c r="G3" s="294" t="s">
        <v>36</v>
      </c>
      <c r="H3" s="294"/>
      <c r="I3" s="294" t="s">
        <v>37</v>
      </c>
      <c r="J3" s="294"/>
    </row>
    <row r="4" spans="1:11" ht="33" customHeight="1">
      <c r="A4" s="295"/>
      <c r="B4" s="299"/>
      <c r="C4" s="294"/>
      <c r="D4" s="297"/>
      <c r="E4" s="35" t="s">
        <v>38</v>
      </c>
      <c r="F4" s="72" t="s">
        <v>39</v>
      </c>
      <c r="G4" s="35" t="s">
        <v>38</v>
      </c>
      <c r="H4" s="72" t="s">
        <v>39</v>
      </c>
      <c r="I4" s="35" t="s">
        <v>38</v>
      </c>
      <c r="J4" s="72" t="s">
        <v>39</v>
      </c>
    </row>
    <row r="5" spans="1:11" ht="17.25" customHeight="1">
      <c r="A5" s="67">
        <v>1520312</v>
      </c>
      <c r="B5" s="66">
        <v>10933</v>
      </c>
      <c r="C5" s="63">
        <f>B5/A5*10000</f>
        <v>71.912870516051967</v>
      </c>
      <c r="D5" s="45" t="s">
        <v>22</v>
      </c>
      <c r="E5" s="36">
        <v>7830</v>
      </c>
      <c r="F5" s="252">
        <f>E5/B5</f>
        <v>0.71618037135278512</v>
      </c>
      <c r="G5" s="36">
        <v>3103</v>
      </c>
      <c r="H5" s="253">
        <f>G5/B5</f>
        <v>0.28381962864721483</v>
      </c>
      <c r="I5" s="37"/>
      <c r="J5" s="38"/>
      <c r="K5" s="188"/>
    </row>
    <row r="6" spans="1:11" ht="19.5" customHeight="1">
      <c r="A6" s="67">
        <v>530130</v>
      </c>
      <c r="B6" s="66">
        <v>1740.9</v>
      </c>
      <c r="C6" s="63">
        <f>B6/A6*10000</f>
        <v>32.839114934072775</v>
      </c>
      <c r="D6" s="45" t="s">
        <v>23</v>
      </c>
      <c r="E6" s="36">
        <v>1041.9000000000001</v>
      </c>
      <c r="F6" s="252">
        <f t="shared" ref="F6:F13" si="0">E6/B6</f>
        <v>0.59848354299500262</v>
      </c>
      <c r="G6" s="36">
        <v>699</v>
      </c>
      <c r="H6" s="253">
        <f t="shared" ref="H6:H13" si="1">G6/B6</f>
        <v>0.40151645700499738</v>
      </c>
      <c r="I6" s="37"/>
      <c r="J6" s="38"/>
      <c r="K6" s="188"/>
    </row>
    <row r="7" spans="1:11" ht="18" customHeight="1">
      <c r="A7" s="67">
        <v>143800</v>
      </c>
      <c r="B7" s="66">
        <v>732</v>
      </c>
      <c r="C7" s="63">
        <f t="shared" ref="C7:C12" si="2">B7/A7*10000</f>
        <v>50.90403337969402</v>
      </c>
      <c r="D7" s="45" t="s">
        <v>24</v>
      </c>
      <c r="E7" s="36">
        <v>677</v>
      </c>
      <c r="F7" s="252">
        <f t="shared" si="0"/>
        <v>0.92486338797814205</v>
      </c>
      <c r="G7" s="36">
        <v>55</v>
      </c>
      <c r="H7" s="253">
        <f t="shared" si="1"/>
        <v>7.5136612021857924E-2</v>
      </c>
      <c r="I7" s="37"/>
      <c r="J7" s="38"/>
      <c r="K7" s="188"/>
    </row>
    <row r="8" spans="1:11" ht="19.5" customHeight="1">
      <c r="A8" s="67">
        <v>799211</v>
      </c>
      <c r="B8" s="66">
        <v>3925</v>
      </c>
      <c r="C8" s="63">
        <f t="shared" si="2"/>
        <v>49.11093566029497</v>
      </c>
      <c r="D8" s="45" t="s">
        <v>25</v>
      </c>
      <c r="E8" s="36">
        <v>3113</v>
      </c>
      <c r="F8" s="252">
        <f t="shared" si="0"/>
        <v>0.79312101910828026</v>
      </c>
      <c r="G8" s="36">
        <v>812</v>
      </c>
      <c r="H8" s="253">
        <f t="shared" si="1"/>
        <v>0.20687898089171974</v>
      </c>
      <c r="I8" s="37"/>
      <c r="J8" s="38"/>
      <c r="K8" s="188"/>
    </row>
    <row r="9" spans="1:11" ht="15">
      <c r="A9" s="67">
        <v>311663</v>
      </c>
      <c r="B9" s="66">
        <v>927</v>
      </c>
      <c r="C9" s="63">
        <f>B9/A9*10000</f>
        <v>29.743665433497078</v>
      </c>
      <c r="D9" s="45" t="s">
        <v>26</v>
      </c>
      <c r="E9" s="36">
        <v>705</v>
      </c>
      <c r="F9" s="252">
        <f t="shared" si="0"/>
        <v>0.76051779935275077</v>
      </c>
      <c r="G9" s="36">
        <v>222</v>
      </c>
      <c r="H9" s="253">
        <f>G9/B9</f>
        <v>0.23948220064724918</v>
      </c>
      <c r="I9" s="37"/>
      <c r="J9" s="38"/>
      <c r="K9" s="188"/>
    </row>
    <row r="10" spans="1:11" ht="15">
      <c r="A10" s="67">
        <v>297228</v>
      </c>
      <c r="B10" s="66">
        <v>2249</v>
      </c>
      <c r="C10" s="63">
        <f>B10/A10*10000</f>
        <v>75.665818832680642</v>
      </c>
      <c r="D10" s="45" t="s">
        <v>27</v>
      </c>
      <c r="E10" s="36">
        <v>1810</v>
      </c>
      <c r="F10" s="252">
        <f t="shared" si="0"/>
        <v>0.80480213428190306</v>
      </c>
      <c r="G10" s="36">
        <v>439</v>
      </c>
      <c r="H10" s="253">
        <f t="shared" si="1"/>
        <v>0.19519786571809694</v>
      </c>
      <c r="I10" s="37"/>
      <c r="J10" s="38"/>
      <c r="K10" s="188"/>
    </row>
    <row r="11" spans="1:11" ht="19.5" customHeight="1">
      <c r="A11" s="67">
        <v>1012073</v>
      </c>
      <c r="B11" s="66">
        <v>4778</v>
      </c>
      <c r="C11" s="63">
        <f t="shared" si="2"/>
        <v>47.210033268351197</v>
      </c>
      <c r="D11" s="45" t="s">
        <v>28</v>
      </c>
      <c r="E11" s="36">
        <v>2857</v>
      </c>
      <c r="F11" s="252">
        <f>E11/B11</f>
        <v>0.5979489326077857</v>
      </c>
      <c r="G11" s="36">
        <v>1921</v>
      </c>
      <c r="H11" s="253">
        <f t="shared" si="1"/>
        <v>0.4020510673922143</v>
      </c>
      <c r="I11" s="105"/>
      <c r="J11" s="104"/>
      <c r="K11" s="188"/>
    </row>
    <row r="12" spans="1:11" ht="15">
      <c r="A12" s="67">
        <v>577105</v>
      </c>
      <c r="B12" s="66">
        <v>2082</v>
      </c>
      <c r="C12" s="63">
        <f t="shared" si="2"/>
        <v>36.076623837949768</v>
      </c>
      <c r="D12" s="45" t="s">
        <v>44</v>
      </c>
      <c r="E12" s="36">
        <v>1882</v>
      </c>
      <c r="F12" s="252">
        <f t="shared" si="0"/>
        <v>0.90393852065321811</v>
      </c>
      <c r="G12" s="36">
        <v>200</v>
      </c>
      <c r="H12" s="253">
        <f t="shared" si="1"/>
        <v>9.6061479346781942E-2</v>
      </c>
      <c r="I12" s="37"/>
      <c r="J12" s="38"/>
      <c r="K12" s="188"/>
    </row>
    <row r="13" spans="1:11" ht="15">
      <c r="A13" s="79">
        <f>SUM(A5:A12)</f>
        <v>5191522</v>
      </c>
      <c r="B13" s="89">
        <f>SUM(B5:B12)</f>
        <v>27366.9</v>
      </c>
      <c r="C13" s="39">
        <f>SUM(C5:C12)</f>
        <v>393.46309586259247</v>
      </c>
      <c r="D13" s="80" t="s">
        <v>40</v>
      </c>
      <c r="E13" s="89">
        <f>SUM(E5:E12)</f>
        <v>19915.900000000001</v>
      </c>
      <c r="F13" s="254">
        <f t="shared" si="0"/>
        <v>0.72773679152552906</v>
      </c>
      <c r="G13" s="89">
        <f>SUM(G5:G12)</f>
        <v>7451</v>
      </c>
      <c r="H13" s="255">
        <f t="shared" si="1"/>
        <v>0.272263208474471</v>
      </c>
      <c r="I13" s="69">
        <f>SUM(I5:I12)</f>
        <v>0</v>
      </c>
      <c r="J13" s="228">
        <f t="shared" ref="J13" si="3">I13/B13*100</f>
        <v>0</v>
      </c>
      <c r="K13" s="188"/>
    </row>
    <row r="14" spans="1:11">
      <c r="A14" s="18" t="s">
        <v>41</v>
      </c>
      <c r="C14" s="12"/>
      <c r="D14" s="12"/>
      <c r="K14" s="188"/>
    </row>
    <row r="16" spans="1:11" ht="15.75" customHeight="1">
      <c r="A16" s="136"/>
    </row>
    <row r="17" spans="1:1">
      <c r="A17" s="136" t="s">
        <v>45</v>
      </c>
    </row>
    <row r="25" spans="1:1" ht="16.5" customHeight="1"/>
  </sheetData>
  <mergeCells count="8">
    <mergeCell ref="I3:J3"/>
    <mergeCell ref="A2:J2"/>
    <mergeCell ref="A3:A4"/>
    <mergeCell ref="B3:B4"/>
    <mergeCell ref="C3:C4"/>
    <mergeCell ref="D3:D4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36"/>
  <sheetViews>
    <sheetView zoomScaleNormal="100" workbookViewId="0">
      <selection activeCell="J24" sqref="J24"/>
    </sheetView>
  </sheetViews>
  <sheetFormatPr defaultColWidth="9.109375" defaultRowHeight="13.2"/>
  <cols>
    <col min="1" max="1" width="20" style="7" customWidth="1"/>
    <col min="2" max="2" width="12.5546875" style="7" customWidth="1"/>
    <col min="3" max="3" width="13.6640625" style="7" customWidth="1"/>
    <col min="4" max="4" width="10.44140625" style="7" customWidth="1"/>
    <col min="5" max="5" width="30.109375" style="7" customWidth="1"/>
    <col min="6" max="6" width="10.44140625" style="7" customWidth="1"/>
    <col min="7" max="7" width="9.33203125" style="7" customWidth="1"/>
    <col min="8" max="8" width="10.88671875" style="7" customWidth="1"/>
    <col min="9" max="9" width="7.44140625" style="7" customWidth="1"/>
    <col min="10" max="10" width="10.33203125" style="7" customWidth="1"/>
    <col min="11" max="16384" width="9.109375" style="7"/>
  </cols>
  <sheetData>
    <row r="1" spans="1:10" ht="13.8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" customHeight="1">
      <c r="A2" s="40" t="s">
        <v>47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30" customHeight="1">
      <c r="A3" s="42"/>
      <c r="B3" s="42"/>
      <c r="C3" s="42"/>
      <c r="D3" s="42"/>
      <c r="E3" s="42"/>
      <c r="F3" s="300" t="s">
        <v>48</v>
      </c>
      <c r="G3" s="300"/>
      <c r="H3" s="300"/>
      <c r="I3" s="300"/>
    </row>
    <row r="4" spans="1:10" ht="30" customHeight="1">
      <c r="A4" s="300" t="s">
        <v>49</v>
      </c>
      <c r="B4" s="301" t="s">
        <v>50</v>
      </c>
      <c r="C4" s="301"/>
      <c r="D4" s="301"/>
      <c r="E4" s="300" t="s">
        <v>34</v>
      </c>
      <c r="F4" s="302" t="s">
        <v>51</v>
      </c>
      <c r="G4" s="300"/>
      <c r="H4" s="300" t="s">
        <v>52</v>
      </c>
      <c r="I4" s="300"/>
    </row>
    <row r="5" spans="1:10" ht="33" customHeight="1">
      <c r="A5" s="301"/>
      <c r="B5" s="43" t="s">
        <v>53</v>
      </c>
      <c r="C5" s="74" t="s">
        <v>54</v>
      </c>
      <c r="D5" s="73" t="s">
        <v>55</v>
      </c>
      <c r="E5" s="300"/>
      <c r="F5" s="44" t="s">
        <v>38</v>
      </c>
      <c r="G5" s="43" t="s">
        <v>56</v>
      </c>
      <c r="H5" s="43" t="s">
        <v>38</v>
      </c>
      <c r="I5" s="43" t="s">
        <v>56</v>
      </c>
    </row>
    <row r="6" spans="1:10" ht="15" customHeight="1">
      <c r="A6" s="46">
        <v>2153633</v>
      </c>
      <c r="B6" s="46">
        <v>7082</v>
      </c>
      <c r="C6" s="47">
        <f>B6/A6*10000</f>
        <v>32.883968624180632</v>
      </c>
      <c r="D6" s="251">
        <f>B6/'2a. HH Complaints per 10k-WaSCs'!B5</f>
        <v>0.59829348652530201</v>
      </c>
      <c r="E6" s="45" t="s">
        <v>7</v>
      </c>
      <c r="F6" s="46">
        <f>B6-H6</f>
        <v>6803</v>
      </c>
      <c r="G6" s="251">
        <f>F6/B6</f>
        <v>0.96060434905393954</v>
      </c>
      <c r="H6" s="70">
        <v>279</v>
      </c>
      <c r="I6" s="251">
        <f>H6/B6</f>
        <v>3.9395650946060436E-2</v>
      </c>
    </row>
    <row r="7" spans="1:10" ht="15" customHeight="1">
      <c r="A7" s="46">
        <v>1337945</v>
      </c>
      <c r="B7" s="94">
        <v>2792</v>
      </c>
      <c r="C7" s="95">
        <f t="shared" ref="C7:C15" si="0">B7/A7*10000</f>
        <v>20.867823415760736</v>
      </c>
      <c r="D7" s="251">
        <f>B7/'2a. HH Complaints per 10k-WaSCs'!B6</f>
        <v>0.35680511182108626</v>
      </c>
      <c r="E7" s="96" t="s">
        <v>8</v>
      </c>
      <c r="F7" s="94">
        <f t="shared" ref="F7:F16" si="1">B7-H7</f>
        <v>2627</v>
      </c>
      <c r="G7" s="251">
        <f t="shared" ref="G7:G16" si="2">F7/B7</f>
        <v>0.94090257879656158</v>
      </c>
      <c r="H7" s="97">
        <v>165</v>
      </c>
      <c r="I7" s="251">
        <f t="shared" ref="I7:I16" si="3">H7/B7</f>
        <v>5.9097421203438395E-2</v>
      </c>
    </row>
    <row r="8" spans="1:10" ht="15" customHeight="1">
      <c r="A8" s="46">
        <v>96586</v>
      </c>
      <c r="B8" s="94">
        <v>136</v>
      </c>
      <c r="C8" s="95">
        <f t="shared" si="0"/>
        <v>14.080715631665043</v>
      </c>
      <c r="D8" s="251">
        <f>B8/'2a. HH Complaints per 10k-WaSCs'!B7</f>
        <v>0.65071770334928225</v>
      </c>
      <c r="E8" s="96" t="s">
        <v>9</v>
      </c>
      <c r="F8" s="94">
        <f>B8-H8</f>
        <v>127</v>
      </c>
      <c r="G8" s="251">
        <f t="shared" si="2"/>
        <v>0.93382352941176472</v>
      </c>
      <c r="H8" s="99">
        <v>9</v>
      </c>
      <c r="I8" s="251">
        <f t="shared" si="3"/>
        <v>6.6176470588235295E-2</v>
      </c>
    </row>
    <row r="9" spans="1:10" ht="15" customHeight="1">
      <c r="A9" s="46">
        <v>1224675</v>
      </c>
      <c r="B9" s="94">
        <v>2628</v>
      </c>
      <c r="C9" s="95">
        <f t="shared" si="0"/>
        <v>21.458754363402537</v>
      </c>
      <c r="D9" s="251">
        <f>B9/'2a. HH Complaints per 10k-WaSCs'!B8</f>
        <v>0.64570024570024565</v>
      </c>
      <c r="E9" s="96" t="s">
        <v>10</v>
      </c>
      <c r="F9" s="94">
        <f t="shared" si="1"/>
        <v>2518</v>
      </c>
      <c r="G9" s="251">
        <f t="shared" si="2"/>
        <v>0.95814307458143078</v>
      </c>
      <c r="H9" s="100">
        <v>110</v>
      </c>
      <c r="I9" s="251">
        <f t="shared" si="3"/>
        <v>4.1856925418569252E-2</v>
      </c>
    </row>
    <row r="10" spans="1:10" ht="15" customHeight="1">
      <c r="A10" s="46">
        <v>3557140</v>
      </c>
      <c r="B10" s="94">
        <v>6867</v>
      </c>
      <c r="C10" s="95">
        <f t="shared" si="0"/>
        <v>19.304834782999826</v>
      </c>
      <c r="D10" s="251">
        <f>B10/'2a. HH Complaints per 10k-WaSCs'!B9</f>
        <v>0.56850732676546067</v>
      </c>
      <c r="E10" s="96" t="s">
        <v>11</v>
      </c>
      <c r="F10" s="94">
        <f>B10-H10</f>
        <v>6743</v>
      </c>
      <c r="G10" s="251">
        <f t="shared" si="2"/>
        <v>0.98194262414445899</v>
      </c>
      <c r="H10" s="98">
        <v>124</v>
      </c>
      <c r="I10" s="251">
        <f t="shared" si="3"/>
        <v>1.8057375855540993E-2</v>
      </c>
    </row>
    <row r="11" spans="1:10" ht="15" customHeight="1">
      <c r="A11" s="46">
        <v>1020614</v>
      </c>
      <c r="B11" s="94">
        <v>4187</v>
      </c>
      <c r="C11" s="95">
        <f t="shared" si="0"/>
        <v>41.024324573247078</v>
      </c>
      <c r="D11" s="251">
        <f>B11/'2a. HH Complaints per 10k-WaSCs'!B10</f>
        <v>0.55938543754175019</v>
      </c>
      <c r="E11" s="96" t="s">
        <v>12</v>
      </c>
      <c r="F11" s="94">
        <f>B11-H11</f>
        <v>4075</v>
      </c>
      <c r="G11" s="251">
        <f t="shared" si="2"/>
        <v>0.97325053737759737</v>
      </c>
      <c r="H11" s="97">
        <v>112</v>
      </c>
      <c r="I11" s="251">
        <f t="shared" si="3"/>
        <v>2.6749462622402676E-2</v>
      </c>
    </row>
    <row r="12" spans="1:10" ht="15" customHeight="1">
      <c r="A12" s="46">
        <v>1503209</v>
      </c>
      <c r="B12" s="94">
        <v>7847</v>
      </c>
      <c r="C12" s="95">
        <f t="shared" si="0"/>
        <v>52.201656589336544</v>
      </c>
      <c r="D12" s="251">
        <f>B12/'2a. HH Complaints per 10k-WaSCs'!B11</f>
        <v>0.54633433126784103</v>
      </c>
      <c r="E12" s="96" t="s">
        <v>13</v>
      </c>
      <c r="F12" s="94">
        <f t="shared" si="1"/>
        <v>7775</v>
      </c>
      <c r="G12" s="251">
        <f t="shared" si="2"/>
        <v>0.99082451892442969</v>
      </c>
      <c r="H12" s="97">
        <v>72</v>
      </c>
      <c r="I12" s="251">
        <f t="shared" si="3"/>
        <v>9.1754810755702819E-3</v>
      </c>
    </row>
    <row r="13" spans="1:10" ht="15" customHeight="1">
      <c r="A13" s="46">
        <v>3813853</v>
      </c>
      <c r="B13" s="94">
        <v>47920</v>
      </c>
      <c r="C13" s="95">
        <f t="shared" si="0"/>
        <v>125.64721293662866</v>
      </c>
      <c r="D13" s="251">
        <f>B13/'2a. HH Complaints per 10k-WaSCs'!B12</f>
        <v>0.69239549769538644</v>
      </c>
      <c r="E13" s="96" t="s">
        <v>14</v>
      </c>
      <c r="F13" s="94">
        <f t="shared" si="1"/>
        <v>40185</v>
      </c>
      <c r="G13" s="251">
        <f t="shared" si="2"/>
        <v>0.8385851419031719</v>
      </c>
      <c r="H13" s="98">
        <v>7735</v>
      </c>
      <c r="I13" s="251">
        <f t="shared" si="3"/>
        <v>0.16141485809682804</v>
      </c>
    </row>
    <row r="14" spans="1:10" ht="15" customHeight="1">
      <c r="A14" s="46">
        <v>3272156</v>
      </c>
      <c r="B14" s="94">
        <v>19036</v>
      </c>
      <c r="C14" s="95">
        <f t="shared" si="0"/>
        <v>58.175710449012819</v>
      </c>
      <c r="D14" s="251">
        <f>B14/'2a. HH Complaints per 10k-WaSCs'!B13</f>
        <v>0.77228285123128726</v>
      </c>
      <c r="E14" s="96" t="s">
        <v>15</v>
      </c>
      <c r="F14" s="94">
        <f t="shared" si="1"/>
        <v>18451</v>
      </c>
      <c r="G14" s="251">
        <f t="shared" si="2"/>
        <v>0.9692687539399033</v>
      </c>
      <c r="H14" s="97">
        <v>585</v>
      </c>
      <c r="I14" s="251">
        <f t="shared" si="3"/>
        <v>3.0731246060096661E-2</v>
      </c>
    </row>
    <row r="15" spans="1:10" ht="15" customHeight="1">
      <c r="A15" s="48">
        <v>1259125</v>
      </c>
      <c r="B15" s="101">
        <v>2430</v>
      </c>
      <c r="C15" s="95">
        <f t="shared" si="0"/>
        <v>19.299116449915616</v>
      </c>
      <c r="D15" s="251">
        <f>B15/'2a. HH Complaints per 10k-WaSCs'!B14</f>
        <v>0.60507968127490042</v>
      </c>
      <c r="E15" s="102" t="s">
        <v>16</v>
      </c>
      <c r="F15" s="94">
        <f t="shared" si="1"/>
        <v>2383</v>
      </c>
      <c r="G15" s="251">
        <f t="shared" si="2"/>
        <v>0.98065843621399174</v>
      </c>
      <c r="H15" s="97">
        <v>47</v>
      </c>
      <c r="I15" s="251">
        <f t="shared" si="3"/>
        <v>1.934156378600823E-2</v>
      </c>
    </row>
    <row r="16" spans="1:10" ht="15" customHeight="1">
      <c r="A16" s="48">
        <v>2308919.3333333302</v>
      </c>
      <c r="B16" s="101">
        <v>9114</v>
      </c>
      <c r="C16" s="95">
        <f>B16/A16*10000</f>
        <v>39.473011761057684</v>
      </c>
      <c r="D16" s="251">
        <f>B16/'2a. HH Complaints per 10k-WaSCs'!B15</f>
        <v>0.40072106929300033</v>
      </c>
      <c r="E16" s="102" t="s">
        <v>17</v>
      </c>
      <c r="F16" s="94">
        <f t="shared" si="1"/>
        <v>8929</v>
      </c>
      <c r="G16" s="251">
        <f t="shared" si="2"/>
        <v>0.97970155804257186</v>
      </c>
      <c r="H16" s="97">
        <v>185</v>
      </c>
      <c r="I16" s="251">
        <f t="shared" si="3"/>
        <v>2.0298441957428134E-2</v>
      </c>
    </row>
    <row r="17" spans="1:10" ht="15" customHeight="1">
      <c r="A17" s="76">
        <f>SUM(A6:A16)</f>
        <v>21547855.333333328</v>
      </c>
      <c r="B17" s="76">
        <f>SUM(B6:B16)</f>
        <v>110039</v>
      </c>
      <c r="C17" s="289">
        <f>SUM(C6:C16)</f>
        <v>444.41712957720716</v>
      </c>
      <c r="D17" s="256">
        <f>B17/'2a. HH Complaints per 10k-WaSCs'!B16</f>
        <v>0.61651333998184732</v>
      </c>
      <c r="E17" s="77" t="s">
        <v>40</v>
      </c>
      <c r="F17" s="76">
        <f>B17-H17</f>
        <v>100616</v>
      </c>
      <c r="G17" s="256">
        <f>F17/B17</f>
        <v>0.91436672452494117</v>
      </c>
      <c r="H17" s="76">
        <f>SUM(H6:H16)</f>
        <v>9423</v>
      </c>
      <c r="I17" s="256">
        <f>H17/B17</f>
        <v>8.5633275475058848E-2</v>
      </c>
    </row>
    <row r="18" spans="1:10" ht="15" customHeight="1">
      <c r="A18" s="19" t="s">
        <v>41</v>
      </c>
      <c r="B18" s="9"/>
      <c r="C18" s="9"/>
      <c r="D18" s="9"/>
      <c r="E18" s="9"/>
      <c r="F18" s="15"/>
      <c r="G18" s="9"/>
      <c r="H18" s="9"/>
      <c r="I18" s="9"/>
    </row>
    <row r="19" spans="1:10" ht="15" customHeight="1">
      <c r="A19" s="19"/>
      <c r="B19" s="9"/>
      <c r="C19" s="9"/>
      <c r="D19" s="9"/>
      <c r="E19" s="9"/>
      <c r="F19" s="15"/>
      <c r="G19" s="9"/>
      <c r="H19" s="9"/>
      <c r="I19" s="9"/>
    </row>
    <row r="20" spans="1:10" ht="15" customHeight="1">
      <c r="A20" s="136"/>
      <c r="B20" s="9"/>
      <c r="C20" s="9"/>
      <c r="D20" s="9"/>
      <c r="E20" s="9"/>
      <c r="F20" s="15"/>
      <c r="G20" s="9"/>
      <c r="H20" s="9"/>
      <c r="I20" s="15"/>
    </row>
    <row r="21" spans="1:10" ht="15" customHeight="1">
      <c r="A21" s="211" t="s">
        <v>57</v>
      </c>
      <c r="B21" s="9"/>
      <c r="C21" s="9"/>
      <c r="D21" s="9"/>
      <c r="E21" s="9"/>
      <c r="F21" s="9"/>
      <c r="G21" s="9"/>
      <c r="H21" s="9"/>
      <c r="I21" s="9"/>
    </row>
    <row r="22" spans="1:10" ht="15" customHeight="1">
      <c r="A22" s="64"/>
      <c r="C22" s="9"/>
    </row>
    <row r="23" spans="1:10" ht="15" customHeight="1">
      <c r="A23" s="22"/>
      <c r="B23" s="9"/>
      <c r="C23" s="9"/>
      <c r="D23" s="9"/>
      <c r="E23" s="9"/>
      <c r="F23" s="9"/>
      <c r="G23" s="9"/>
      <c r="H23" s="9"/>
      <c r="I23" s="9"/>
    </row>
    <row r="24" spans="1:10" ht="15" customHeight="1">
      <c r="A24" s="2"/>
      <c r="B24" s="9"/>
      <c r="C24" s="9"/>
      <c r="D24" s="9"/>
      <c r="E24" s="9"/>
      <c r="F24" s="9"/>
      <c r="G24" s="9"/>
      <c r="H24" s="9"/>
      <c r="I24" s="9"/>
    </row>
    <row r="25" spans="1:10" ht="15" customHeight="1">
      <c r="A25" s="9"/>
      <c r="B25" s="9"/>
      <c r="C25" s="9"/>
      <c r="D25" s="9"/>
      <c r="E25" s="9"/>
      <c r="F25" s="9"/>
      <c r="G25" s="9"/>
      <c r="H25" s="9"/>
      <c r="I25" s="1"/>
    </row>
    <row r="26" spans="1:10" ht="15" customHeight="1"/>
    <row r="27" spans="1:10" ht="15" customHeight="1">
      <c r="J27" s="9"/>
    </row>
    <row r="28" spans="1:10" ht="15" customHeight="1">
      <c r="J28" s="9"/>
    </row>
    <row r="35" ht="16.5" customHeight="1"/>
    <row r="36" ht="27.75" customHeight="1"/>
  </sheetData>
  <mergeCells count="6">
    <mergeCell ref="F3:I3"/>
    <mergeCell ref="H4:I4"/>
    <mergeCell ref="A4:A5"/>
    <mergeCell ref="B4:D4"/>
    <mergeCell ref="E4:E5"/>
    <mergeCell ref="F4:G4"/>
  </mergeCells>
  <pageMargins left="0.7" right="0.7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35"/>
  <sheetViews>
    <sheetView workbookViewId="0">
      <selection activeCell="K18" sqref="K18"/>
    </sheetView>
  </sheetViews>
  <sheetFormatPr defaultColWidth="9.109375" defaultRowHeight="13.2"/>
  <cols>
    <col min="1" max="1" width="15" style="7" customWidth="1"/>
    <col min="2" max="2" width="14" style="7" customWidth="1"/>
    <col min="3" max="3" width="13.5546875" style="7" customWidth="1"/>
    <col min="4" max="4" width="13.109375" style="7" customWidth="1"/>
    <col min="5" max="5" width="25.44140625" style="7" customWidth="1"/>
    <col min="6" max="6" width="9.88671875" style="7" customWidth="1"/>
    <col min="7" max="7" width="9.109375" style="7"/>
    <col min="8" max="8" width="13.33203125" style="7" customWidth="1"/>
    <col min="9" max="16384" width="9.109375" style="7"/>
  </cols>
  <sheetData>
    <row r="1" spans="1:9" ht="13.8">
      <c r="A1" s="40" t="s">
        <v>58</v>
      </c>
      <c r="B1" s="41"/>
      <c r="C1" s="41"/>
      <c r="D1" s="41"/>
      <c r="E1" s="41"/>
      <c r="F1" s="41"/>
      <c r="G1" s="41"/>
      <c r="H1" s="41"/>
      <c r="I1" s="41"/>
    </row>
    <row r="2" spans="1:9" ht="15" customHeight="1">
      <c r="A2" s="40" t="s">
        <v>47</v>
      </c>
      <c r="B2" s="41"/>
      <c r="C2" s="41"/>
      <c r="D2" s="41"/>
      <c r="E2" s="41"/>
      <c r="F2" s="41"/>
      <c r="G2" s="41"/>
      <c r="H2" s="41"/>
      <c r="I2" s="41"/>
    </row>
    <row r="3" spans="1:9" ht="30" customHeight="1">
      <c r="A3" s="42"/>
      <c r="B3" s="42"/>
      <c r="C3" s="42"/>
      <c r="D3" s="42"/>
      <c r="E3" s="42"/>
      <c r="F3" s="300" t="s">
        <v>48</v>
      </c>
      <c r="G3" s="300"/>
      <c r="H3" s="300"/>
      <c r="I3" s="300"/>
    </row>
    <row r="4" spans="1:9" ht="30" customHeight="1">
      <c r="A4" s="300" t="s">
        <v>49</v>
      </c>
      <c r="B4" s="301" t="s">
        <v>50</v>
      </c>
      <c r="C4" s="301"/>
      <c r="D4" s="301"/>
      <c r="E4" s="300" t="s">
        <v>34</v>
      </c>
      <c r="F4" s="302" t="s">
        <v>51</v>
      </c>
      <c r="G4" s="300"/>
      <c r="H4" s="300" t="s">
        <v>52</v>
      </c>
      <c r="I4" s="300"/>
    </row>
    <row r="5" spans="1:9" ht="33" customHeight="1">
      <c r="A5" s="301"/>
      <c r="B5" s="43" t="s">
        <v>53</v>
      </c>
      <c r="C5" s="74" t="s">
        <v>54</v>
      </c>
      <c r="D5" s="73" t="s">
        <v>55</v>
      </c>
      <c r="E5" s="300"/>
      <c r="F5" s="44" t="s">
        <v>38</v>
      </c>
      <c r="G5" s="43" t="s">
        <v>56</v>
      </c>
      <c r="H5" s="43" t="s">
        <v>38</v>
      </c>
      <c r="I5" s="43" t="s">
        <v>56</v>
      </c>
    </row>
    <row r="6" spans="1:9" ht="15" customHeight="1">
      <c r="A6" s="46">
        <v>1460022</v>
      </c>
      <c r="B6" s="46">
        <v>7830</v>
      </c>
      <c r="C6" s="47">
        <f t="shared" ref="C6:C13" si="0">B6/A6*10000</f>
        <v>53.629328873126575</v>
      </c>
      <c r="D6" s="251">
        <f>B6/'2b. HH Complaints per 10k-WOCs'!B5</f>
        <v>0.71618037135278512</v>
      </c>
      <c r="E6" s="45" t="s">
        <v>22</v>
      </c>
      <c r="F6" s="46">
        <f>B6-H6</f>
        <v>7580</v>
      </c>
      <c r="G6" s="251">
        <f>F6/B6</f>
        <v>0.96807151979565775</v>
      </c>
      <c r="H6" s="75">
        <v>250</v>
      </c>
      <c r="I6" s="251">
        <f>H6/B6</f>
        <v>3.1928480204342274E-2</v>
      </c>
    </row>
    <row r="7" spans="1:9" ht="15" customHeight="1">
      <c r="A7" s="46">
        <v>520441</v>
      </c>
      <c r="B7" s="46">
        <v>1041.9000000000001</v>
      </c>
      <c r="C7" s="47">
        <f t="shared" si="0"/>
        <v>20.019560334408702</v>
      </c>
      <c r="D7" s="251">
        <f>B7/'2b. HH Complaints per 10k-WOCs'!B6</f>
        <v>0.59848354299500262</v>
      </c>
      <c r="E7" s="45" t="s">
        <v>23</v>
      </c>
      <c r="F7" s="46">
        <f t="shared" ref="F7:F13" si="1">B7-H7</f>
        <v>1022.1000000000001</v>
      </c>
      <c r="G7" s="251">
        <f t="shared" ref="G7:G13" si="2">F7/B7</f>
        <v>0.98099625683846825</v>
      </c>
      <c r="H7" s="68">
        <v>19.8</v>
      </c>
      <c r="I7" s="251">
        <f t="shared" ref="I7:I13" si="3">H7/B7</f>
        <v>1.9003743161531816E-2</v>
      </c>
    </row>
    <row r="8" spans="1:9" ht="15" customHeight="1">
      <c r="A8" s="46">
        <v>137653</v>
      </c>
      <c r="B8" s="46">
        <v>677</v>
      </c>
      <c r="C8" s="47">
        <f>B8/A8*10000</f>
        <v>49.181637886569852</v>
      </c>
      <c r="D8" s="251">
        <f>B8/'2b. HH Complaints per 10k-WOCs'!B7</f>
        <v>0.92486338797814205</v>
      </c>
      <c r="E8" s="45" t="s">
        <v>24</v>
      </c>
      <c r="F8" s="46">
        <f t="shared" si="1"/>
        <v>657</v>
      </c>
      <c r="G8" s="251">
        <f t="shared" si="2"/>
        <v>0.97045790251107833</v>
      </c>
      <c r="H8" s="49">
        <v>20</v>
      </c>
      <c r="I8" s="251">
        <f t="shared" si="3"/>
        <v>2.9542097488921712E-2</v>
      </c>
    </row>
    <row r="9" spans="1:9" ht="15" customHeight="1">
      <c r="A9" s="46">
        <v>773194</v>
      </c>
      <c r="B9" s="94">
        <v>3113</v>
      </c>
      <c r="C9" s="95">
        <f t="shared" si="0"/>
        <v>40.261564368062871</v>
      </c>
      <c r="D9" s="251">
        <f>B9/'2b. HH Complaints per 10k-WOCs'!B8</f>
        <v>0.79312101910828026</v>
      </c>
      <c r="E9" s="96" t="s">
        <v>25</v>
      </c>
      <c r="F9" s="94">
        <f t="shared" si="1"/>
        <v>2993</v>
      </c>
      <c r="G9" s="251">
        <f t="shared" si="2"/>
        <v>0.96145197558625117</v>
      </c>
      <c r="H9" s="98">
        <v>120</v>
      </c>
      <c r="I9" s="251">
        <f t="shared" si="3"/>
        <v>3.8548024413748792E-2</v>
      </c>
    </row>
    <row r="10" spans="1:9" ht="15" customHeight="1">
      <c r="A10" s="46">
        <v>304353</v>
      </c>
      <c r="B10" s="94">
        <v>705</v>
      </c>
      <c r="C10" s="95">
        <f t="shared" si="0"/>
        <v>23.163891928122936</v>
      </c>
      <c r="D10" s="251">
        <f>B10/'2b. HH Complaints per 10k-WOCs'!B9</f>
        <v>0.76051779935275077</v>
      </c>
      <c r="E10" s="96" t="s">
        <v>26</v>
      </c>
      <c r="F10" s="94">
        <f>B10-H10</f>
        <v>680</v>
      </c>
      <c r="G10" s="251">
        <f t="shared" si="2"/>
        <v>0.96453900709219853</v>
      </c>
      <c r="H10" s="98">
        <v>25</v>
      </c>
      <c r="I10" s="251">
        <f t="shared" si="3"/>
        <v>3.5460992907801421E-2</v>
      </c>
    </row>
    <row r="11" spans="1:9" ht="15" customHeight="1">
      <c r="A11" s="46">
        <v>298720</v>
      </c>
      <c r="B11" s="94">
        <v>1810</v>
      </c>
      <c r="C11" s="95">
        <f t="shared" si="0"/>
        <v>60.591858596679167</v>
      </c>
      <c r="D11" s="251">
        <f>B11/'2b. HH Complaints per 10k-WOCs'!B10</f>
        <v>0.80480213428190306</v>
      </c>
      <c r="E11" s="96" t="s">
        <v>27</v>
      </c>
      <c r="F11" s="94">
        <f>B11-H11</f>
        <v>1675</v>
      </c>
      <c r="G11" s="251">
        <f t="shared" si="2"/>
        <v>0.925414364640884</v>
      </c>
      <c r="H11" s="98">
        <v>135</v>
      </c>
      <c r="I11" s="251">
        <f t="shared" si="3"/>
        <v>7.4585635359116026E-2</v>
      </c>
    </row>
    <row r="12" spans="1:9" ht="15" customHeight="1">
      <c r="A12" s="46">
        <v>923559</v>
      </c>
      <c r="B12" s="94">
        <v>2857</v>
      </c>
      <c r="C12" s="95">
        <f t="shared" si="0"/>
        <v>30.934677697905602</v>
      </c>
      <c r="D12" s="251">
        <f>B12/'2b. HH Complaints per 10k-WOCs'!B11</f>
        <v>0.5979489326077857</v>
      </c>
      <c r="E12" s="96" t="s">
        <v>28</v>
      </c>
      <c r="F12" s="94">
        <f>B12-H12</f>
        <v>2771</v>
      </c>
      <c r="G12" s="251">
        <f t="shared" si="2"/>
        <v>0.96989849492474622</v>
      </c>
      <c r="H12" s="99">
        <v>86</v>
      </c>
      <c r="I12" s="251">
        <f t="shared" si="3"/>
        <v>3.0101505075253762E-2</v>
      </c>
    </row>
    <row r="13" spans="1:9" ht="15" customHeight="1">
      <c r="A13" s="46">
        <v>543703</v>
      </c>
      <c r="B13" s="94">
        <v>1882</v>
      </c>
      <c r="C13" s="95">
        <f t="shared" si="0"/>
        <v>34.61448621765927</v>
      </c>
      <c r="D13" s="251">
        <f>B13/'2b. HH Complaints per 10k-WOCs'!B12</f>
        <v>0.90393852065321811</v>
      </c>
      <c r="E13" s="96" t="s">
        <v>44</v>
      </c>
      <c r="F13" s="94">
        <f t="shared" si="1"/>
        <v>1797</v>
      </c>
      <c r="G13" s="251">
        <f t="shared" si="2"/>
        <v>0.95483528161530284</v>
      </c>
      <c r="H13" s="98">
        <v>85</v>
      </c>
      <c r="I13" s="251">
        <f t="shared" si="3"/>
        <v>4.5164718384697128E-2</v>
      </c>
    </row>
    <row r="14" spans="1:9" ht="15" customHeight="1">
      <c r="A14" s="76">
        <f>SUM(A6:A13)</f>
        <v>4961645</v>
      </c>
      <c r="B14" s="76">
        <f>SUM(B6:B13)</f>
        <v>19915.900000000001</v>
      </c>
      <c r="C14" s="289">
        <f>SUM(C6:C13)</f>
        <v>312.39700590253494</v>
      </c>
      <c r="D14" s="256">
        <f>B14/'2b. HH Complaints per 10k-WOCs'!B13</f>
        <v>0.72773679152552906</v>
      </c>
      <c r="E14" s="77" t="s">
        <v>40</v>
      </c>
      <c r="F14" s="76">
        <f>B14-H14</f>
        <v>19175.100000000002</v>
      </c>
      <c r="G14" s="256">
        <f>F14/B14</f>
        <v>0.96280358909213248</v>
      </c>
      <c r="H14" s="76">
        <f>SUM(H6:H13)</f>
        <v>740.8</v>
      </c>
      <c r="I14" s="256">
        <f>H14/B14</f>
        <v>3.7196410907867579E-2</v>
      </c>
    </row>
    <row r="15" spans="1:9" ht="15" customHeight="1">
      <c r="A15" s="19" t="s">
        <v>41</v>
      </c>
    </row>
    <row r="16" spans="1:9" ht="15" customHeight="1"/>
    <row r="17" spans="1:1" ht="15" customHeight="1">
      <c r="A17" s="136"/>
    </row>
    <row r="18" spans="1:1" ht="15" customHeight="1">
      <c r="A18" s="136" t="s">
        <v>59</v>
      </c>
    </row>
    <row r="19" spans="1:1" ht="15" customHeight="1"/>
    <row r="20" spans="1:1" ht="15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>
      <c r="A26" s="9"/>
    </row>
    <row r="27" spans="1:1" ht="15" customHeight="1">
      <c r="A27" s="9"/>
    </row>
    <row r="34" ht="16.5" customHeight="1"/>
    <row r="35" ht="27.75" customHeight="1"/>
  </sheetData>
  <mergeCells count="6">
    <mergeCell ref="F4:G4"/>
    <mergeCell ref="H4:I4"/>
    <mergeCell ref="F3:I3"/>
    <mergeCell ref="A4:A5"/>
    <mergeCell ref="B4:D4"/>
    <mergeCell ref="E4:E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27"/>
  <sheetViews>
    <sheetView topLeftCell="A3" zoomScaleNormal="100" workbookViewId="0">
      <selection activeCell="I13" sqref="I13"/>
    </sheetView>
  </sheetViews>
  <sheetFormatPr defaultColWidth="9.109375" defaultRowHeight="13.2"/>
  <cols>
    <col min="1" max="1" width="16.109375" style="7" customWidth="1"/>
    <col min="2" max="2" width="12.44140625" style="7" customWidth="1"/>
    <col min="3" max="3" width="13.6640625" style="7" customWidth="1"/>
    <col min="4" max="4" width="11.6640625" style="7" customWidth="1"/>
    <col min="5" max="5" width="27.6640625" style="7" customWidth="1"/>
    <col min="6" max="6" width="10.44140625" style="7" customWidth="1"/>
    <col min="7" max="7" width="8.33203125" style="7" customWidth="1"/>
    <col min="8" max="8" width="10.109375" style="7" customWidth="1"/>
    <col min="9" max="9" width="7.33203125" style="7" customWidth="1"/>
    <col min="10" max="16384" width="9.109375" style="7"/>
  </cols>
  <sheetData>
    <row r="1" spans="1:9" ht="15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</row>
    <row r="2" spans="1:9" ht="15" customHeight="1">
      <c r="A2" s="40" t="s">
        <v>36</v>
      </c>
      <c r="B2" s="41"/>
      <c r="C2" s="41"/>
      <c r="D2" s="41"/>
      <c r="E2" s="41"/>
      <c r="F2" s="41"/>
      <c r="G2" s="41"/>
      <c r="H2" s="41"/>
      <c r="I2" s="41"/>
    </row>
    <row r="3" spans="1:9" ht="30.75" customHeight="1">
      <c r="A3" s="42"/>
      <c r="B3" s="42"/>
      <c r="C3" s="42"/>
      <c r="D3" s="42"/>
      <c r="E3" s="42"/>
      <c r="F3" s="300" t="s">
        <v>48</v>
      </c>
      <c r="G3" s="300"/>
      <c r="H3" s="300"/>
      <c r="I3" s="300"/>
    </row>
    <row r="4" spans="1:9" ht="30" customHeight="1">
      <c r="A4" s="303" t="s">
        <v>61</v>
      </c>
      <c r="B4" s="304" t="s">
        <v>62</v>
      </c>
      <c r="C4" s="304"/>
      <c r="D4" s="304"/>
      <c r="E4" s="300" t="s">
        <v>34</v>
      </c>
      <c r="F4" s="300" t="s">
        <v>51</v>
      </c>
      <c r="G4" s="300"/>
      <c r="H4" s="300" t="s">
        <v>52</v>
      </c>
      <c r="I4" s="300"/>
    </row>
    <row r="5" spans="1:9" ht="30" customHeight="1">
      <c r="A5" s="303"/>
      <c r="B5" s="81" t="s">
        <v>53</v>
      </c>
      <c r="C5" s="82" t="s">
        <v>54</v>
      </c>
      <c r="D5" s="82" t="s">
        <v>55</v>
      </c>
      <c r="E5" s="300"/>
      <c r="F5" s="43" t="s">
        <v>38</v>
      </c>
      <c r="G5" s="43" t="s">
        <v>56</v>
      </c>
      <c r="H5" s="43" t="s">
        <v>38</v>
      </c>
      <c r="I5" s="43" t="s">
        <v>56</v>
      </c>
    </row>
    <row r="6" spans="1:9" ht="15" customHeight="1">
      <c r="A6" s="46">
        <v>2197937</v>
      </c>
      <c r="B6" s="50">
        <v>2223</v>
      </c>
      <c r="C6" s="51">
        <f>B6/A6*10000</f>
        <v>10.11402965599105</v>
      </c>
      <c r="D6" s="251">
        <f>'2a. HH Complaints per 10k-WaSCs'!H5</f>
        <v>0.18780096308186195</v>
      </c>
      <c r="E6" s="45" t="s">
        <v>7</v>
      </c>
      <c r="F6" s="90">
        <f t="shared" ref="F6:F16" si="0">B6-H6</f>
        <v>2059</v>
      </c>
      <c r="G6" s="259">
        <f>F6/B6</f>
        <v>0.92622582096266304</v>
      </c>
      <c r="H6" s="92">
        <v>164</v>
      </c>
      <c r="I6" s="259">
        <f>H6/B6</f>
        <v>7.3774179037336934E-2</v>
      </c>
    </row>
    <row r="7" spans="1:9" ht="15" customHeight="1">
      <c r="A7" s="46">
        <v>1370496</v>
      </c>
      <c r="B7" s="90">
        <v>4347</v>
      </c>
      <c r="C7" s="91">
        <f t="shared" ref="C7:C16" si="1">B7/A7*10000</f>
        <v>31.718443541608291</v>
      </c>
      <c r="D7" s="251">
        <f>'2a. HH Complaints per 10k-WaSCs'!H6</f>
        <v>0.55552715654952078</v>
      </c>
      <c r="E7" s="45" t="s">
        <v>8</v>
      </c>
      <c r="F7" s="90">
        <f t="shared" si="0"/>
        <v>4205</v>
      </c>
      <c r="G7" s="259">
        <f t="shared" ref="G7:G16" si="2">F7/B7</f>
        <v>0.96733379342074999</v>
      </c>
      <c r="H7" s="92">
        <v>142</v>
      </c>
      <c r="I7" s="259">
        <f t="shared" ref="I7:I17" si="3">H7/B7</f>
        <v>3.2666206579250061E-2</v>
      </c>
    </row>
    <row r="8" spans="1:9" ht="15" customHeight="1">
      <c r="A8" s="46">
        <v>99641</v>
      </c>
      <c r="B8" s="90">
        <v>54</v>
      </c>
      <c r="C8" s="91">
        <f t="shared" si="1"/>
        <v>5.4194558464888951</v>
      </c>
      <c r="D8" s="251">
        <f>'2a. HH Complaints per 10k-WaSCs'!H7</f>
        <v>0.25837320574162681</v>
      </c>
      <c r="E8" s="45" t="s">
        <v>9</v>
      </c>
      <c r="F8" s="90">
        <f t="shared" si="0"/>
        <v>52</v>
      </c>
      <c r="G8" s="259">
        <f t="shared" si="2"/>
        <v>0.96296296296296291</v>
      </c>
      <c r="H8" s="92">
        <v>2</v>
      </c>
      <c r="I8" s="259">
        <f t="shared" si="3"/>
        <v>3.7037037037037035E-2</v>
      </c>
    </row>
    <row r="9" spans="1:9" ht="15" customHeight="1">
      <c r="A9" s="46">
        <v>1197344</v>
      </c>
      <c r="B9" s="90">
        <v>865</v>
      </c>
      <c r="C9" s="91">
        <f t="shared" si="1"/>
        <v>7.2243231686131972</v>
      </c>
      <c r="D9" s="251">
        <f>'2a. HH Complaints per 10k-WaSCs'!H8</f>
        <v>0.21253071253071254</v>
      </c>
      <c r="E9" s="45" t="s">
        <v>10</v>
      </c>
      <c r="F9" s="90">
        <f>B9-H9</f>
        <v>807</v>
      </c>
      <c r="G9" s="259">
        <f t="shared" si="2"/>
        <v>0.93294797687861275</v>
      </c>
      <c r="H9" s="92">
        <v>58</v>
      </c>
      <c r="I9" s="259">
        <f t="shared" si="3"/>
        <v>6.7052023121387277E-2</v>
      </c>
    </row>
    <row r="10" spans="1:9" ht="15" customHeight="1">
      <c r="A10" s="46">
        <v>3596445</v>
      </c>
      <c r="B10" s="90">
        <v>1914</v>
      </c>
      <c r="C10" s="91">
        <f t="shared" si="1"/>
        <v>5.3219220647055634</v>
      </c>
      <c r="D10" s="251">
        <f>'2a. HH Complaints per 10k-WaSCs'!H9</f>
        <v>0.15845682589618346</v>
      </c>
      <c r="E10" s="45" t="s">
        <v>11</v>
      </c>
      <c r="F10" s="90">
        <f t="shared" si="0"/>
        <v>1772</v>
      </c>
      <c r="G10" s="259">
        <f t="shared" si="2"/>
        <v>0.92580982236154652</v>
      </c>
      <c r="H10" s="92">
        <v>142</v>
      </c>
      <c r="I10" s="259">
        <f t="shared" si="3"/>
        <v>7.4190177638453494E-2</v>
      </c>
    </row>
    <row r="11" spans="1:9" ht="15" customHeight="1">
      <c r="A11" s="46">
        <v>1024366</v>
      </c>
      <c r="B11" s="90">
        <v>2333</v>
      </c>
      <c r="C11" s="91">
        <f>B11/A11*10000</f>
        <v>22.775062819343866</v>
      </c>
      <c r="D11" s="251">
        <f>'2a. HH Complaints per 10k-WaSCs'!H10</f>
        <v>0.31169004676018702</v>
      </c>
      <c r="E11" s="45" t="s">
        <v>12</v>
      </c>
      <c r="F11" s="90">
        <f t="shared" si="0"/>
        <v>2256</v>
      </c>
      <c r="G11" s="259">
        <f>F11/B11</f>
        <v>0.96699528504072008</v>
      </c>
      <c r="H11" s="92">
        <v>77</v>
      </c>
      <c r="I11" s="259">
        <f>H11/B11</f>
        <v>3.3004714959279896E-2</v>
      </c>
    </row>
    <row r="12" spans="1:9" ht="15" customHeight="1">
      <c r="A12" s="46">
        <v>1115134</v>
      </c>
      <c r="B12" s="90">
        <v>3918</v>
      </c>
      <c r="C12" s="91">
        <f t="shared" si="1"/>
        <v>35.134790975793045</v>
      </c>
      <c r="D12" s="251">
        <f>'2a. HH Complaints per 10k-WaSCs'!H11</f>
        <v>0.27278423727633505</v>
      </c>
      <c r="E12" s="45" t="s">
        <v>13</v>
      </c>
      <c r="F12" s="90">
        <f>B12-H12</f>
        <v>3892</v>
      </c>
      <c r="G12" s="259">
        <f t="shared" si="2"/>
        <v>0.99336396120469628</v>
      </c>
      <c r="H12" s="93">
        <v>26</v>
      </c>
      <c r="I12" s="259">
        <f>H12/B12</f>
        <v>6.636038795303726E-3</v>
      </c>
    </row>
    <row r="13" spans="1:9" ht="15" customHeight="1">
      <c r="A13" s="46">
        <v>3862451</v>
      </c>
      <c r="B13" s="90">
        <v>12291.150136249427</v>
      </c>
      <c r="C13" s="91">
        <f t="shared" si="1"/>
        <v>31.822151624057955</v>
      </c>
      <c r="D13" s="251">
        <f>'2a. HH Complaints per 10k-WaSCs'!H12</f>
        <v>0.17759467896154296</v>
      </c>
      <c r="E13" s="45" t="s">
        <v>14</v>
      </c>
      <c r="F13" s="90">
        <f>B13-H13</f>
        <v>11200.121905749453</v>
      </c>
      <c r="G13" s="259">
        <f t="shared" si="2"/>
        <v>0.91123465107774726</v>
      </c>
      <c r="H13" s="93">
        <v>1091.0282304999751</v>
      </c>
      <c r="I13" s="259">
        <f t="shared" si="3"/>
        <v>8.8765348922252768E-2</v>
      </c>
    </row>
    <row r="14" spans="1:9" ht="15" customHeight="1">
      <c r="A14" s="46">
        <v>3298650</v>
      </c>
      <c r="B14" s="90">
        <v>4163</v>
      </c>
      <c r="C14" s="91">
        <f t="shared" si="1"/>
        <v>12.620314371030574</v>
      </c>
      <c r="D14" s="251">
        <f>'2a. HH Complaints per 10k-WaSCs'!H13</f>
        <v>0.1688912329100572</v>
      </c>
      <c r="E14" s="45" t="s">
        <v>15</v>
      </c>
      <c r="F14" s="90">
        <f t="shared" si="0"/>
        <v>4008</v>
      </c>
      <c r="G14" s="259">
        <f t="shared" si="2"/>
        <v>0.96276723516694696</v>
      </c>
      <c r="H14" s="93">
        <v>155</v>
      </c>
      <c r="I14" s="259">
        <f>H14/B14</f>
        <v>3.7232764833053086E-2</v>
      </c>
    </row>
    <row r="15" spans="1:9" ht="15" customHeight="1">
      <c r="A15" s="46">
        <v>598400</v>
      </c>
      <c r="B15" s="90">
        <v>858</v>
      </c>
      <c r="C15" s="91">
        <f t="shared" si="1"/>
        <v>14.338235294117647</v>
      </c>
      <c r="D15" s="251">
        <f>'2a. HH Complaints per 10k-WaSCs'!H14</f>
        <v>0.21364541832669323</v>
      </c>
      <c r="E15" s="45" t="s">
        <v>16</v>
      </c>
      <c r="F15" s="90">
        <f t="shared" si="0"/>
        <v>818</v>
      </c>
      <c r="G15" s="259">
        <f t="shared" si="2"/>
        <v>0.9533799533799534</v>
      </c>
      <c r="H15" s="92">
        <v>40</v>
      </c>
      <c r="I15" s="259">
        <f t="shared" si="3"/>
        <v>4.6620046620046623E-2</v>
      </c>
    </row>
    <row r="16" spans="1:9" ht="15" customHeight="1">
      <c r="A16" s="46">
        <v>2263757</v>
      </c>
      <c r="B16" s="50">
        <v>7243</v>
      </c>
      <c r="C16" s="51">
        <f t="shared" si="1"/>
        <v>31.995483614186508</v>
      </c>
      <c r="D16" s="251">
        <f>'2a. HH Complaints per 10k-WaSCs'!H15</f>
        <v>0.31845761519521631</v>
      </c>
      <c r="E16" s="45" t="s">
        <v>17</v>
      </c>
      <c r="F16" s="90">
        <f t="shared" si="0"/>
        <v>7010</v>
      </c>
      <c r="G16" s="259">
        <f t="shared" si="2"/>
        <v>0.96783100925031063</v>
      </c>
      <c r="H16" s="92">
        <v>233</v>
      </c>
      <c r="I16" s="259">
        <f t="shared" si="3"/>
        <v>3.2168990749689354E-2</v>
      </c>
    </row>
    <row r="17" spans="1:9" ht="15" customHeight="1">
      <c r="A17" s="65">
        <f>SUM(A6:A16)</f>
        <v>20624621</v>
      </c>
      <c r="B17" s="65">
        <f>SUM(B6:B16)</f>
        <v>40209.150136249431</v>
      </c>
      <c r="C17" s="290">
        <f>SUM(C6:C16)</f>
        <v>208.4842129759366</v>
      </c>
      <c r="D17" s="256">
        <f>'2a. HH Complaints per 10k-WaSCs'!H16</f>
        <v>0.22527901424341087</v>
      </c>
      <c r="E17" s="77" t="s">
        <v>40</v>
      </c>
      <c r="F17" s="65">
        <f>B17-H17</f>
        <v>38079.121905749453</v>
      </c>
      <c r="G17" s="256">
        <f>F17/B17</f>
        <v>0.94702628075245709</v>
      </c>
      <c r="H17" s="65">
        <f>SUM(H6:H16)</f>
        <v>2130.0282304999751</v>
      </c>
      <c r="I17" s="256">
        <f t="shared" si="3"/>
        <v>5.2973719247542808E-2</v>
      </c>
    </row>
    <row r="18" spans="1:9" ht="15" customHeight="1">
      <c r="A18" s="19" t="s">
        <v>41</v>
      </c>
      <c r="B18" s="9"/>
      <c r="C18" s="9"/>
      <c r="D18" s="9"/>
      <c r="E18" s="9"/>
      <c r="F18" s="1"/>
      <c r="G18" s="9"/>
      <c r="H18" s="9"/>
      <c r="I18" s="260"/>
    </row>
    <row r="19" spans="1:9" ht="15" customHeight="1">
      <c r="A19" s="20"/>
      <c r="B19" s="8"/>
      <c r="C19" s="9"/>
      <c r="D19" s="9"/>
      <c r="E19" s="9"/>
      <c r="F19" s="9"/>
      <c r="G19" s="9"/>
      <c r="H19" s="9"/>
      <c r="I19" s="9"/>
    </row>
    <row r="20" spans="1:9" ht="15" customHeight="1">
      <c r="A20" s="136"/>
    </row>
    <row r="21" spans="1:9" ht="15" customHeight="1">
      <c r="A21" s="258" t="s">
        <v>63</v>
      </c>
      <c r="B21" s="9"/>
      <c r="C21" s="9"/>
      <c r="D21" s="9"/>
      <c r="E21" s="9"/>
      <c r="F21" s="9"/>
      <c r="G21" s="9"/>
      <c r="H21" s="9"/>
      <c r="I21" s="9"/>
    </row>
    <row r="22" spans="1:9" ht="15" customHeight="1">
      <c r="A22" s="2"/>
      <c r="B22" s="9"/>
      <c r="C22" s="9"/>
      <c r="D22" s="9"/>
      <c r="E22" s="9"/>
      <c r="F22" s="9"/>
      <c r="G22" s="9"/>
      <c r="H22" s="9"/>
      <c r="I22" s="9"/>
    </row>
    <row r="23" spans="1:9" ht="15" customHeight="1">
      <c r="A23" s="9"/>
      <c r="B23" s="9"/>
      <c r="C23" s="9" t="s">
        <v>64</v>
      </c>
      <c r="D23" s="9"/>
      <c r="E23" s="9"/>
      <c r="F23" s="9"/>
      <c r="G23" s="9"/>
      <c r="H23" s="9"/>
      <c r="I23" s="1"/>
    </row>
    <row r="24" spans="1:9" ht="15" customHeight="1">
      <c r="E24" s="17"/>
    </row>
    <row r="25" spans="1:9" ht="15" customHeight="1"/>
    <row r="26" spans="1:9" ht="15" customHeight="1"/>
    <row r="27" spans="1:9" ht="15" customHeight="1"/>
  </sheetData>
  <mergeCells count="6">
    <mergeCell ref="F3:I3"/>
    <mergeCell ref="A4:A5"/>
    <mergeCell ref="B4:D4"/>
    <mergeCell ref="E4:E5"/>
    <mergeCell ref="F4:G4"/>
    <mergeCell ref="H4:I4"/>
  </mergeCells>
  <pageMargins left="0.7" right="0.7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26"/>
  <sheetViews>
    <sheetView workbookViewId="0">
      <selection activeCell="F12" sqref="F12"/>
    </sheetView>
  </sheetViews>
  <sheetFormatPr defaultColWidth="9.109375" defaultRowHeight="13.2"/>
  <cols>
    <col min="1" max="1" width="15" style="7" customWidth="1"/>
    <col min="2" max="2" width="12.6640625" style="7" customWidth="1"/>
    <col min="3" max="3" width="16" style="7" customWidth="1"/>
    <col min="4" max="4" width="11.88671875" style="7" customWidth="1"/>
    <col min="5" max="5" width="27.6640625" style="7" customWidth="1"/>
    <col min="6" max="6" width="12.6640625" style="7" customWidth="1"/>
    <col min="7" max="7" width="8.33203125" style="7" customWidth="1"/>
    <col min="8" max="8" width="10.5546875" style="7" customWidth="1"/>
    <col min="9" max="9" width="9.88671875" style="7" customWidth="1"/>
    <col min="10" max="16384" width="9.109375" style="7"/>
  </cols>
  <sheetData>
    <row r="1" spans="1:9" ht="15" customHeight="1">
      <c r="A1" s="40" t="s">
        <v>65</v>
      </c>
      <c r="B1" s="41"/>
      <c r="C1" s="41"/>
      <c r="D1" s="41"/>
      <c r="E1" s="41"/>
      <c r="F1" s="41"/>
      <c r="G1" s="41"/>
      <c r="H1" s="41"/>
      <c r="I1" s="41"/>
    </row>
    <row r="2" spans="1:9" ht="15" customHeight="1">
      <c r="A2" s="40" t="s">
        <v>36</v>
      </c>
      <c r="B2" s="41"/>
      <c r="C2" s="41"/>
      <c r="D2" s="41"/>
      <c r="E2" s="41"/>
      <c r="F2" s="41"/>
      <c r="G2" s="41"/>
      <c r="H2" s="41"/>
      <c r="I2" s="41"/>
    </row>
    <row r="3" spans="1:9" ht="30.75" customHeight="1">
      <c r="A3" s="42"/>
      <c r="B3" s="42"/>
      <c r="C3" s="42"/>
      <c r="D3" s="42"/>
      <c r="E3" s="42"/>
      <c r="F3" s="300" t="s">
        <v>48</v>
      </c>
      <c r="G3" s="300"/>
      <c r="H3" s="300"/>
      <c r="I3" s="300"/>
    </row>
    <row r="4" spans="1:9" ht="30" customHeight="1">
      <c r="A4" s="303" t="s">
        <v>61</v>
      </c>
      <c r="B4" s="304" t="s">
        <v>62</v>
      </c>
      <c r="C4" s="304"/>
      <c r="D4" s="304"/>
      <c r="E4" s="300" t="s">
        <v>34</v>
      </c>
      <c r="F4" s="300" t="s">
        <v>51</v>
      </c>
      <c r="G4" s="300"/>
      <c r="H4" s="300" t="s">
        <v>52</v>
      </c>
      <c r="I4" s="300"/>
    </row>
    <row r="5" spans="1:9" ht="30" customHeight="1">
      <c r="A5" s="303"/>
      <c r="B5" s="81" t="s">
        <v>53</v>
      </c>
      <c r="C5" s="82" t="s">
        <v>54</v>
      </c>
      <c r="D5" s="82" t="s">
        <v>55</v>
      </c>
      <c r="E5" s="300"/>
      <c r="F5" s="43" t="s">
        <v>38</v>
      </c>
      <c r="G5" s="43" t="s">
        <v>56</v>
      </c>
      <c r="H5" s="43" t="s">
        <v>38</v>
      </c>
      <c r="I5" s="43" t="s">
        <v>56</v>
      </c>
    </row>
    <row r="6" spans="1:9" ht="15" customHeight="1">
      <c r="A6" s="46">
        <v>1520312</v>
      </c>
      <c r="B6" s="50">
        <v>3103</v>
      </c>
      <c r="C6" s="51">
        <f t="shared" ref="C6:C13" si="0">B6/A6*10000</f>
        <v>20.410284204821117</v>
      </c>
      <c r="D6" s="251">
        <f>B6/'2b. HH Complaints per 10k-WOCs'!B5</f>
        <v>0.28381962864721483</v>
      </c>
      <c r="E6" s="45" t="s">
        <v>22</v>
      </c>
      <c r="F6" s="90">
        <f t="shared" ref="F6:F13" si="1">B6-H6</f>
        <v>3013</v>
      </c>
      <c r="G6" s="259">
        <f>F6/B6</f>
        <v>0.97099581050596195</v>
      </c>
      <c r="H6" s="92">
        <v>90</v>
      </c>
      <c r="I6" s="259">
        <f>H6/B6</f>
        <v>2.9004189494038029E-2</v>
      </c>
    </row>
    <row r="7" spans="1:9" ht="15" customHeight="1">
      <c r="A7" s="46">
        <v>530130</v>
      </c>
      <c r="B7" s="90">
        <v>699</v>
      </c>
      <c r="C7" s="91">
        <f t="shared" si="0"/>
        <v>13.185445079508799</v>
      </c>
      <c r="D7" s="251">
        <f>B7/'2b. HH Complaints per 10k-WOCs'!B6</f>
        <v>0.40151645700499738</v>
      </c>
      <c r="E7" s="45" t="s">
        <v>23</v>
      </c>
      <c r="F7" s="90">
        <f t="shared" si="1"/>
        <v>663</v>
      </c>
      <c r="G7" s="259">
        <f t="shared" ref="G7:G14" si="2">F7/B7</f>
        <v>0.94849785407725318</v>
      </c>
      <c r="H7" s="92">
        <v>36</v>
      </c>
      <c r="I7" s="259">
        <f t="shared" ref="I7:I14" si="3">H7/B7</f>
        <v>5.1502145922746781E-2</v>
      </c>
    </row>
    <row r="8" spans="1:9" ht="15" customHeight="1">
      <c r="A8" s="46">
        <v>143800</v>
      </c>
      <c r="B8" s="90">
        <v>55</v>
      </c>
      <c r="C8" s="91">
        <f t="shared" si="0"/>
        <v>3.8247566063977749</v>
      </c>
      <c r="D8" s="251">
        <f>B8/'2b. HH Complaints per 10k-WOCs'!B7</f>
        <v>7.5136612021857924E-2</v>
      </c>
      <c r="E8" s="45" t="s">
        <v>24</v>
      </c>
      <c r="F8" s="90">
        <f t="shared" si="1"/>
        <v>54</v>
      </c>
      <c r="G8" s="259">
        <f t="shared" si="2"/>
        <v>0.98181818181818181</v>
      </c>
      <c r="H8" s="92">
        <v>1</v>
      </c>
      <c r="I8" s="259">
        <f t="shared" si="3"/>
        <v>1.8181818181818181E-2</v>
      </c>
    </row>
    <row r="9" spans="1:9" ht="15" customHeight="1">
      <c r="A9" s="46">
        <v>799211</v>
      </c>
      <c r="B9" s="90">
        <v>812</v>
      </c>
      <c r="C9" s="91">
        <f t="shared" si="0"/>
        <v>10.160020320040639</v>
      </c>
      <c r="D9" s="251">
        <f>B9/'2b. HH Complaints per 10k-WOCs'!B8</f>
        <v>0.20687898089171974</v>
      </c>
      <c r="E9" s="45" t="s">
        <v>25</v>
      </c>
      <c r="F9" s="90">
        <f t="shared" si="1"/>
        <v>766</v>
      </c>
      <c r="G9" s="259">
        <f t="shared" si="2"/>
        <v>0.94334975369458129</v>
      </c>
      <c r="H9" s="92">
        <v>46</v>
      </c>
      <c r="I9" s="259">
        <f t="shared" si="3"/>
        <v>5.6650246305418719E-2</v>
      </c>
    </row>
    <row r="10" spans="1:9" ht="15" customHeight="1">
      <c r="A10" s="46">
        <v>311663</v>
      </c>
      <c r="B10" s="90">
        <v>222</v>
      </c>
      <c r="C10" s="91">
        <f>B10/A10*10000</f>
        <v>7.1230784533293976</v>
      </c>
      <c r="D10" s="251">
        <f>B10/'2b. HH Complaints per 10k-WOCs'!B9</f>
        <v>0.23948220064724918</v>
      </c>
      <c r="E10" s="45" t="s">
        <v>26</v>
      </c>
      <c r="F10" s="90">
        <f>B10-H10</f>
        <v>208</v>
      </c>
      <c r="G10" s="259">
        <f t="shared" si="2"/>
        <v>0.93693693693693691</v>
      </c>
      <c r="H10" s="92">
        <v>14</v>
      </c>
      <c r="I10" s="259">
        <f t="shared" si="3"/>
        <v>6.3063063063063057E-2</v>
      </c>
    </row>
    <row r="11" spans="1:9" ht="15" customHeight="1">
      <c r="A11" s="46">
        <v>297228</v>
      </c>
      <c r="B11" s="90">
        <v>439</v>
      </c>
      <c r="C11" s="91">
        <f t="shared" si="0"/>
        <v>14.769806343951444</v>
      </c>
      <c r="D11" s="251">
        <f>B11/'2b. HH Complaints per 10k-WOCs'!B10</f>
        <v>0.19519786571809694</v>
      </c>
      <c r="E11" s="45" t="s">
        <v>27</v>
      </c>
      <c r="F11" s="90">
        <f>B11-H11</f>
        <v>394</v>
      </c>
      <c r="G11" s="259">
        <f t="shared" si="2"/>
        <v>0.89749430523917995</v>
      </c>
      <c r="H11" s="92">
        <v>45</v>
      </c>
      <c r="I11" s="259">
        <f t="shared" si="3"/>
        <v>0.10250569476082004</v>
      </c>
    </row>
    <row r="12" spans="1:9" ht="15" customHeight="1">
      <c r="A12" s="46">
        <v>1012073</v>
      </c>
      <c r="B12" s="90">
        <v>1921</v>
      </c>
      <c r="C12" s="91">
        <f t="shared" si="0"/>
        <v>18.980844267162549</v>
      </c>
      <c r="D12" s="251">
        <f>B12/'2b. HH Complaints per 10k-WOCs'!B11</f>
        <v>0.4020510673922143</v>
      </c>
      <c r="E12" s="45" t="s">
        <v>28</v>
      </c>
      <c r="F12" s="90">
        <f t="shared" si="1"/>
        <v>1875</v>
      </c>
      <c r="G12" s="259">
        <f t="shared" si="2"/>
        <v>0.97605413846954714</v>
      </c>
      <c r="H12" s="93">
        <v>46</v>
      </c>
      <c r="I12" s="259">
        <f t="shared" si="3"/>
        <v>2.3945861530452889E-2</v>
      </c>
    </row>
    <row r="13" spans="1:9" ht="15" customHeight="1">
      <c r="A13" s="46">
        <v>577105</v>
      </c>
      <c r="B13" s="90">
        <v>200</v>
      </c>
      <c r="C13" s="91">
        <f t="shared" si="0"/>
        <v>3.4655738557108324</v>
      </c>
      <c r="D13" s="251">
        <f>B13/'2b. HH Complaints per 10k-WOCs'!B12</f>
        <v>9.6061479346781942E-2</v>
      </c>
      <c r="E13" s="45" t="s">
        <v>44</v>
      </c>
      <c r="F13" s="90">
        <f t="shared" si="1"/>
        <v>190</v>
      </c>
      <c r="G13" s="259">
        <f t="shared" si="2"/>
        <v>0.95</v>
      </c>
      <c r="H13" s="92">
        <v>10</v>
      </c>
      <c r="I13" s="259">
        <f t="shared" si="3"/>
        <v>0.05</v>
      </c>
    </row>
    <row r="14" spans="1:9" ht="15" customHeight="1">
      <c r="A14" s="65">
        <f>SUM(A6:A13)</f>
        <v>5191522</v>
      </c>
      <c r="B14" s="65">
        <f>SUM(B6:B13)</f>
        <v>7451</v>
      </c>
      <c r="C14" s="290">
        <f>SUM(C6:C13)</f>
        <v>91.919809130922559</v>
      </c>
      <c r="D14" s="256">
        <f>B14/'2b. HH Complaints per 10k-WOCs'!B13</f>
        <v>0.272263208474471</v>
      </c>
      <c r="E14" s="77" t="s">
        <v>40</v>
      </c>
      <c r="F14" s="65">
        <f>B14-H14</f>
        <v>7163</v>
      </c>
      <c r="G14" s="256">
        <f t="shared" si="2"/>
        <v>0.96134747013823652</v>
      </c>
      <c r="H14" s="65">
        <f>SUM(H6:H13)</f>
        <v>288</v>
      </c>
      <c r="I14" s="256">
        <f t="shared" si="3"/>
        <v>3.865252986176352E-2</v>
      </c>
    </row>
    <row r="15" spans="1:9" ht="15" customHeight="1">
      <c r="A15" s="19" t="s">
        <v>41</v>
      </c>
    </row>
    <row r="16" spans="1:9" ht="15" customHeight="1">
      <c r="A16" s="1"/>
    </row>
    <row r="17" spans="1:1" ht="15" customHeight="1">
      <c r="A17" s="136"/>
    </row>
    <row r="18" spans="1:1" ht="15" customHeight="1">
      <c r="A18" s="136" t="s">
        <v>66</v>
      </c>
    </row>
    <row r="19" spans="1:1" ht="15" customHeight="1">
      <c r="A19" s="1"/>
    </row>
    <row r="20" spans="1:1" ht="15" customHeight="1">
      <c r="A20" s="1"/>
    </row>
    <row r="21" spans="1:1" ht="15" customHeight="1">
      <c r="A21" s="1"/>
    </row>
    <row r="22" spans="1:1" ht="15" customHeight="1">
      <c r="A22" s="1"/>
    </row>
    <row r="23" spans="1:1" ht="15" customHeight="1">
      <c r="A23" s="1"/>
    </row>
    <row r="24" spans="1:1" ht="15" customHeight="1">
      <c r="A24" s="1"/>
    </row>
    <row r="25" spans="1:1" ht="15" customHeight="1">
      <c r="A25" s="1"/>
    </row>
    <row r="26" spans="1:1" ht="15" customHeight="1">
      <c r="A26" s="9"/>
    </row>
  </sheetData>
  <mergeCells count="6">
    <mergeCell ref="F4:G4"/>
    <mergeCell ref="H4:I4"/>
    <mergeCell ref="F3:I3"/>
    <mergeCell ref="A4:A5"/>
    <mergeCell ref="B4:D4"/>
    <mergeCell ref="E4:E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28"/>
  <sheetViews>
    <sheetView zoomScaleNormal="100" workbookViewId="0">
      <selection activeCell="E17" sqref="E17"/>
    </sheetView>
  </sheetViews>
  <sheetFormatPr defaultColWidth="9.109375" defaultRowHeight="13.2"/>
  <cols>
    <col min="1" max="1" width="14.6640625" style="7" customWidth="1"/>
    <col min="2" max="2" width="13.44140625" style="7" customWidth="1"/>
    <col min="3" max="3" width="14.33203125" style="7" customWidth="1"/>
    <col min="4" max="4" width="12.6640625" style="7" customWidth="1"/>
    <col min="5" max="5" width="27" style="7" customWidth="1"/>
    <col min="6" max="6" width="10.88671875" style="7" customWidth="1"/>
    <col min="7" max="7" width="6.109375" style="7" customWidth="1"/>
    <col min="8" max="8" width="10.88671875" style="7" customWidth="1"/>
    <col min="9" max="9" width="7" style="7" customWidth="1"/>
    <col min="10" max="16384" width="9.109375" style="7"/>
  </cols>
  <sheetData>
    <row r="1" spans="1:10" ht="15" customHeight="1">
      <c r="A1" s="52" t="s">
        <v>67</v>
      </c>
      <c r="B1" s="53"/>
      <c r="C1" s="53"/>
      <c r="D1" s="53"/>
      <c r="E1" s="53"/>
      <c r="F1" s="53"/>
      <c r="G1" s="53"/>
      <c r="H1" s="53"/>
      <c r="I1" s="53"/>
      <c r="J1" s="11"/>
    </row>
    <row r="2" spans="1:10" ht="15" customHeight="1">
      <c r="A2" s="52" t="s">
        <v>68</v>
      </c>
      <c r="B2" s="53"/>
      <c r="C2" s="53"/>
      <c r="D2" s="53"/>
      <c r="E2" s="53"/>
      <c r="F2" s="53"/>
      <c r="G2" s="53"/>
      <c r="H2" s="53"/>
      <c r="I2" s="53"/>
      <c r="J2" s="11"/>
    </row>
    <row r="3" spans="1:10" ht="30" customHeight="1">
      <c r="A3" s="54"/>
      <c r="B3" s="54"/>
      <c r="C3" s="54"/>
      <c r="D3" s="54"/>
      <c r="E3" s="54"/>
      <c r="F3" s="305" t="s">
        <v>48</v>
      </c>
      <c r="G3" s="305"/>
      <c r="H3" s="305"/>
      <c r="I3" s="305"/>
      <c r="J3" s="11"/>
    </row>
    <row r="4" spans="1:10" ht="30" customHeight="1">
      <c r="A4" s="306" t="s">
        <v>69</v>
      </c>
      <c r="B4" s="307" t="s">
        <v>70</v>
      </c>
      <c r="C4" s="307"/>
      <c r="D4" s="307"/>
      <c r="E4" s="306" t="s">
        <v>34</v>
      </c>
      <c r="F4" s="306" t="s">
        <v>51</v>
      </c>
      <c r="G4" s="306"/>
      <c r="H4" s="306" t="s">
        <v>52</v>
      </c>
      <c r="I4" s="306"/>
      <c r="J4" s="11"/>
    </row>
    <row r="5" spans="1:10" ht="40.5" customHeight="1">
      <c r="A5" s="307"/>
      <c r="B5" s="83" t="s">
        <v>53</v>
      </c>
      <c r="C5" s="84" t="s">
        <v>54</v>
      </c>
      <c r="D5" s="84" t="s">
        <v>55</v>
      </c>
      <c r="E5" s="306"/>
      <c r="F5" s="83" t="s">
        <v>38</v>
      </c>
      <c r="G5" s="83" t="s">
        <v>56</v>
      </c>
      <c r="H5" s="83" t="s">
        <v>38</v>
      </c>
      <c r="I5" s="83" t="s">
        <v>56</v>
      </c>
      <c r="J5" s="11"/>
    </row>
    <row r="6" spans="1:10" ht="15" customHeight="1">
      <c r="A6" s="85">
        <v>2857285</v>
      </c>
      <c r="B6" s="56">
        <v>2532</v>
      </c>
      <c r="C6" s="57">
        <f>B6/A6*10000</f>
        <v>8.8615591374329128</v>
      </c>
      <c r="D6" s="251">
        <f>'2a. HH Complaints per 10k-WaSCs'!J5</f>
        <v>0.21390555039283601</v>
      </c>
      <c r="E6" s="55" t="s">
        <v>7</v>
      </c>
      <c r="F6" s="56">
        <f>B6-H6</f>
        <v>2415</v>
      </c>
      <c r="G6" s="251">
        <f>F6/B6</f>
        <v>0.95379146919431279</v>
      </c>
      <c r="H6" s="58">
        <v>117</v>
      </c>
      <c r="I6" s="251">
        <f>H6/B6</f>
        <v>4.6208530805687202E-2</v>
      </c>
      <c r="J6" s="11"/>
    </row>
    <row r="7" spans="1:10" ht="15" customHeight="1">
      <c r="A7" s="85">
        <v>1418428</v>
      </c>
      <c r="B7" s="56">
        <v>686</v>
      </c>
      <c r="C7" s="57">
        <f t="shared" ref="C7:C16" si="0">B7/A7*10000</f>
        <v>4.8363399481679723</v>
      </c>
      <c r="D7" s="251">
        <f>'2a. HH Complaints per 10k-WaSCs'!J6</f>
        <v>8.7667731629392967E-2</v>
      </c>
      <c r="E7" s="55" t="s">
        <v>8</v>
      </c>
      <c r="F7" s="56">
        <f t="shared" ref="F7:F15" si="1">B7-H7</f>
        <v>682</v>
      </c>
      <c r="G7" s="251">
        <f t="shared" ref="G7:G17" si="2">F7/B7</f>
        <v>0.99416909620991256</v>
      </c>
      <c r="H7" s="58">
        <v>4</v>
      </c>
      <c r="I7" s="251">
        <f>H7/B7</f>
        <v>5.8309037900874635E-3</v>
      </c>
      <c r="J7" s="11"/>
    </row>
    <row r="8" spans="1:10" ht="15" customHeight="1">
      <c r="A8" s="85">
        <v>19910</v>
      </c>
      <c r="B8" s="56">
        <v>19</v>
      </c>
      <c r="C8" s="57">
        <f>B8/A8*10000</f>
        <v>9.5429432446007034</v>
      </c>
      <c r="D8" s="251">
        <f>'2a. HH Complaints per 10k-WaSCs'!J7</f>
        <v>9.0909090909090912E-2</v>
      </c>
      <c r="E8" s="55" t="s">
        <v>9</v>
      </c>
      <c r="F8" s="56">
        <f t="shared" si="1"/>
        <v>17</v>
      </c>
      <c r="G8" s="251">
        <f t="shared" si="2"/>
        <v>0.89473684210526316</v>
      </c>
      <c r="H8" s="58">
        <v>2</v>
      </c>
      <c r="I8" s="251">
        <f t="shared" ref="I8:I17" si="3">H8/B8</f>
        <v>0.10526315789473684</v>
      </c>
      <c r="J8" s="11"/>
    </row>
    <row r="9" spans="1:10" ht="15" customHeight="1">
      <c r="A9" s="85">
        <v>1260713</v>
      </c>
      <c r="B9" s="56">
        <v>577</v>
      </c>
      <c r="C9" s="57">
        <f t="shared" si="0"/>
        <v>4.5767752057764142</v>
      </c>
      <c r="D9" s="251">
        <f>'2a. HH Complaints per 10k-WaSCs'!J8</f>
        <v>0.14176904176904176</v>
      </c>
      <c r="E9" s="55" t="s">
        <v>10</v>
      </c>
      <c r="F9" s="56">
        <f t="shared" si="1"/>
        <v>538</v>
      </c>
      <c r="G9" s="251">
        <f t="shared" si="2"/>
        <v>0.93240901213171579</v>
      </c>
      <c r="H9" s="58">
        <v>39</v>
      </c>
      <c r="I9" s="251">
        <f t="shared" si="3"/>
        <v>6.7590987868284227E-2</v>
      </c>
      <c r="J9" s="11"/>
    </row>
    <row r="10" spans="1:10" ht="15" customHeight="1">
      <c r="A10" s="85">
        <v>4051575</v>
      </c>
      <c r="B10" s="56">
        <v>3298</v>
      </c>
      <c r="C10" s="57">
        <f t="shared" si="0"/>
        <v>8.1400443037584154</v>
      </c>
      <c r="D10" s="251">
        <f>'2a. HH Complaints per 10k-WaSCs'!J9</f>
        <v>0.27303584733835584</v>
      </c>
      <c r="E10" s="55" t="s">
        <v>11</v>
      </c>
      <c r="F10" s="56">
        <f>B10-H10</f>
        <v>2965</v>
      </c>
      <c r="G10" s="251">
        <f t="shared" si="2"/>
        <v>0.89902971497877504</v>
      </c>
      <c r="H10" s="58">
        <v>333</v>
      </c>
      <c r="I10" s="251">
        <f t="shared" si="3"/>
        <v>0.10097028502122499</v>
      </c>
      <c r="J10" s="11"/>
    </row>
    <row r="11" spans="1:10" ht="15" customHeight="1">
      <c r="A11" s="85">
        <v>753862</v>
      </c>
      <c r="B11" s="56">
        <v>965</v>
      </c>
      <c r="C11" s="57">
        <f t="shared" si="0"/>
        <v>12.800751331145488</v>
      </c>
      <c r="D11" s="251">
        <f>'2a. HH Complaints per 10k-WaSCs'!J10</f>
        <v>0.12892451569806279</v>
      </c>
      <c r="E11" s="55" t="s">
        <v>12</v>
      </c>
      <c r="F11" s="56">
        <f t="shared" si="1"/>
        <v>910</v>
      </c>
      <c r="G11" s="251">
        <f t="shared" si="2"/>
        <v>0.94300518134715028</v>
      </c>
      <c r="H11" s="59">
        <v>55</v>
      </c>
      <c r="I11" s="251">
        <f t="shared" si="3"/>
        <v>5.6994818652849742E-2</v>
      </c>
      <c r="J11" s="11"/>
    </row>
    <row r="12" spans="1:10" ht="15" customHeight="1">
      <c r="A12" s="85">
        <v>1988918</v>
      </c>
      <c r="B12" s="56">
        <v>2598</v>
      </c>
      <c r="C12" s="57">
        <f t="shared" si="0"/>
        <v>13.062378640044487</v>
      </c>
      <c r="D12" s="251">
        <f>'2a. HH Complaints per 10k-WaSCs'!J11</f>
        <v>0.180881431455824</v>
      </c>
      <c r="E12" s="55" t="s">
        <v>13</v>
      </c>
      <c r="F12" s="56">
        <f t="shared" si="1"/>
        <v>2563</v>
      </c>
      <c r="G12" s="251">
        <f t="shared" si="2"/>
        <v>0.98652809853733636</v>
      </c>
      <c r="H12" s="59">
        <v>35</v>
      </c>
      <c r="I12" s="251">
        <f t="shared" si="3"/>
        <v>1.3471901462663588E-2</v>
      </c>
      <c r="J12" s="11"/>
    </row>
    <row r="13" spans="1:10" ht="15" customHeight="1">
      <c r="A13" s="85">
        <v>5953221</v>
      </c>
      <c r="B13" s="56">
        <v>8997.8498637505727</v>
      </c>
      <c r="C13" s="57">
        <f t="shared" si="0"/>
        <v>15.114254726559912</v>
      </c>
      <c r="D13" s="251">
        <f>'2a. HH Complaints per 10k-WaSCs'!J12</f>
        <v>0.1300098233430706</v>
      </c>
      <c r="E13" s="55" t="s">
        <v>14</v>
      </c>
      <c r="F13" s="56">
        <f>B13-H13</f>
        <v>8408.8780942505473</v>
      </c>
      <c r="G13" s="251">
        <f t="shared" si="2"/>
        <v>0.93454305434981721</v>
      </c>
      <c r="H13" s="59">
        <v>588.97176950002495</v>
      </c>
      <c r="I13" s="251">
        <f t="shared" si="3"/>
        <v>6.5456945650182688E-2</v>
      </c>
      <c r="J13" s="11"/>
    </row>
    <row r="14" spans="1:10" ht="15" customHeight="1">
      <c r="A14" s="85">
        <v>3311001</v>
      </c>
      <c r="B14" s="56">
        <v>1450</v>
      </c>
      <c r="C14" s="57">
        <f t="shared" si="0"/>
        <v>4.3793402659799865</v>
      </c>
      <c r="D14" s="251">
        <f>'2a. HH Complaints per 10k-WaSCs'!J13</f>
        <v>5.8825915858655521E-2</v>
      </c>
      <c r="E14" s="55" t="s">
        <v>15</v>
      </c>
      <c r="F14" s="56">
        <f>B14-H14</f>
        <v>1355</v>
      </c>
      <c r="G14" s="251">
        <f t="shared" si="2"/>
        <v>0.93448275862068964</v>
      </c>
      <c r="H14" s="59">
        <v>95</v>
      </c>
      <c r="I14" s="251">
        <f t="shared" si="3"/>
        <v>6.5517241379310351E-2</v>
      </c>
      <c r="J14" s="11"/>
    </row>
    <row r="15" spans="1:10" ht="15" customHeight="1">
      <c r="A15" s="85">
        <v>1243373</v>
      </c>
      <c r="B15" s="56">
        <v>728</v>
      </c>
      <c r="C15" s="57">
        <f t="shared" si="0"/>
        <v>5.8550410858205861</v>
      </c>
      <c r="D15" s="251">
        <f>'2a. HH Complaints per 10k-WaSCs'!J14</f>
        <v>0.18127490039840638</v>
      </c>
      <c r="E15" s="55" t="s">
        <v>16</v>
      </c>
      <c r="F15" s="56">
        <f t="shared" si="1"/>
        <v>647</v>
      </c>
      <c r="G15" s="251">
        <f t="shared" si="2"/>
        <v>0.88873626373626369</v>
      </c>
      <c r="H15" s="58">
        <v>81</v>
      </c>
      <c r="I15" s="251">
        <f t="shared" si="3"/>
        <v>0.11126373626373626</v>
      </c>
      <c r="J15" s="11"/>
    </row>
    <row r="16" spans="1:10" ht="15" customHeight="1">
      <c r="A16" s="85">
        <v>2279779</v>
      </c>
      <c r="B16" s="56">
        <v>6387</v>
      </c>
      <c r="C16" s="57">
        <f t="shared" si="0"/>
        <v>28.015873468437071</v>
      </c>
      <c r="D16" s="251">
        <f>'2a. HH Complaints per 10k-WaSCs'!J15</f>
        <v>0.28082131551178335</v>
      </c>
      <c r="E16" s="55" t="s">
        <v>17</v>
      </c>
      <c r="F16" s="56">
        <f>B16-H16</f>
        <v>6102</v>
      </c>
      <c r="G16" s="251">
        <f t="shared" si="2"/>
        <v>0.95537811178957255</v>
      </c>
      <c r="H16" s="59">
        <v>285</v>
      </c>
      <c r="I16" s="251">
        <f t="shared" si="3"/>
        <v>4.4621888210427431E-2</v>
      </c>
      <c r="J16" s="11"/>
    </row>
    <row r="17" spans="1:10" ht="15" customHeight="1">
      <c r="A17" s="86">
        <f>SUM(A6:A16)</f>
        <v>25138065</v>
      </c>
      <c r="B17" s="86">
        <f>SUM(B6:B16)</f>
        <v>28237.849863750573</v>
      </c>
      <c r="C17" s="291">
        <f>SUM(C6:C16)</f>
        <v>115.18530135772394</v>
      </c>
      <c r="D17" s="256">
        <f>'2a. HH Complaints per 10k-WaSCs'!J16</f>
        <v>0.15820764577474183</v>
      </c>
      <c r="E17" s="87" t="s">
        <v>40</v>
      </c>
      <c r="F17" s="86">
        <f>B17-H17</f>
        <v>26602.878094250547</v>
      </c>
      <c r="G17" s="256">
        <f t="shared" si="2"/>
        <v>0.94209999070790207</v>
      </c>
      <c r="H17" s="86">
        <f>SUM(H6:H16)</f>
        <v>1634.9717695000249</v>
      </c>
      <c r="I17" s="256">
        <f t="shared" si="3"/>
        <v>5.7900009292097945E-2</v>
      </c>
      <c r="J17" s="11"/>
    </row>
    <row r="18" spans="1:10" ht="15" customHeight="1">
      <c r="A18" s="19" t="s">
        <v>41</v>
      </c>
      <c r="J18" s="11"/>
    </row>
    <row r="19" spans="1:10" ht="15" customHeight="1">
      <c r="A19" s="20"/>
      <c r="C19" s="221"/>
    </row>
    <row r="20" spans="1:10" ht="15" customHeight="1">
      <c r="A20" s="136"/>
      <c r="B20" s="10"/>
      <c r="C20" s="21"/>
      <c r="D20" s="11"/>
      <c r="E20" s="11"/>
      <c r="F20" s="11"/>
      <c r="G20" s="11"/>
      <c r="H20" s="11"/>
      <c r="I20" s="11"/>
    </row>
    <row r="21" spans="1:10">
      <c r="A21" s="136" t="s">
        <v>71</v>
      </c>
      <c r="J21" s="11"/>
    </row>
    <row r="24" spans="1:10" ht="13.8">
      <c r="E24" s="60"/>
    </row>
    <row r="25" spans="1:10" ht="13.8">
      <c r="E25" s="60"/>
    </row>
    <row r="26" spans="1:10" ht="13.8">
      <c r="E26" s="60"/>
    </row>
    <row r="27" spans="1:10" ht="13.8">
      <c r="E27" s="60"/>
    </row>
    <row r="28" spans="1:10" ht="13.8">
      <c r="E28" s="60"/>
    </row>
  </sheetData>
  <mergeCells count="6">
    <mergeCell ref="F3:I3"/>
    <mergeCell ref="A4:A5"/>
    <mergeCell ref="B4:D4"/>
    <mergeCell ref="E4:E5"/>
    <mergeCell ref="F4:G4"/>
    <mergeCell ref="H4:I4"/>
  </mergeCells>
  <pageMargins left="0.7" right="0.7" top="0.75" bottom="0.75" header="0.3" footer="0.3"/>
  <pageSetup paperSize="9" scale="9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43"/>
  <sheetViews>
    <sheetView topLeftCell="A5" zoomScaleNormal="100" workbookViewId="0">
      <selection activeCell="E14" sqref="E14"/>
    </sheetView>
  </sheetViews>
  <sheetFormatPr defaultColWidth="9.109375" defaultRowHeight="13.2"/>
  <cols>
    <col min="1" max="3" width="12.33203125" style="7" customWidth="1"/>
    <col min="4" max="4" width="29.33203125" style="7" customWidth="1"/>
    <col min="5" max="5" width="11.6640625" style="7" customWidth="1"/>
    <col min="6" max="6" width="10.44140625" style="7" customWidth="1"/>
    <col min="7" max="7" width="14.44140625" style="7" customWidth="1"/>
    <col min="8" max="8" width="13.88671875" style="7" customWidth="1"/>
    <col min="9" max="9" width="7.33203125" style="7" customWidth="1"/>
    <col min="10" max="16384" width="9.109375" style="7"/>
  </cols>
  <sheetData>
    <row r="1" spans="1:9" ht="15" customHeight="1">
      <c r="A1" s="308" t="s">
        <v>72</v>
      </c>
      <c r="B1" s="308"/>
      <c r="C1" s="308"/>
      <c r="D1" s="308"/>
      <c r="E1" s="308"/>
      <c r="F1" s="308"/>
      <c r="G1" s="308"/>
      <c r="H1" s="308"/>
      <c r="I1" s="308"/>
    </row>
    <row r="2" spans="1:9" ht="19.5" customHeight="1">
      <c r="A2" s="308"/>
      <c r="B2" s="308"/>
      <c r="C2" s="308"/>
      <c r="D2" s="308"/>
      <c r="E2" s="308"/>
      <c r="F2" s="308"/>
      <c r="G2" s="308"/>
      <c r="H2" s="308"/>
      <c r="I2" s="308"/>
    </row>
    <row r="3" spans="1:9" ht="41.25" customHeight="1">
      <c r="A3" s="61"/>
      <c r="B3" s="61"/>
      <c r="C3" s="61"/>
      <c r="D3" s="61"/>
    </row>
    <row r="4" spans="1:9" ht="30" customHeight="1">
      <c r="A4" s="306" t="s">
        <v>73</v>
      </c>
      <c r="B4" s="311" t="s">
        <v>74</v>
      </c>
      <c r="C4" s="312"/>
      <c r="D4" s="309" t="s">
        <v>34</v>
      </c>
      <c r="E4" s="262"/>
    </row>
    <row r="5" spans="1:9" ht="31.5" customHeight="1">
      <c r="A5" s="307"/>
      <c r="B5" s="81" t="s">
        <v>53</v>
      </c>
      <c r="C5" s="82" t="s">
        <v>54</v>
      </c>
      <c r="D5" s="310"/>
      <c r="E5" s="84" t="s">
        <v>55</v>
      </c>
    </row>
    <row r="6" spans="1:9" ht="15" customHeight="1">
      <c r="A6" s="71">
        <f>'2a. HH Complaints per 10k-WaSCs'!A5</f>
        <v>3112980</v>
      </c>
      <c r="B6" s="71">
        <v>560</v>
      </c>
      <c r="C6" s="261">
        <f>B6/A6*10000</f>
        <v>1.7989193634395337</v>
      </c>
      <c r="D6" s="45" t="s">
        <v>7</v>
      </c>
      <c r="E6" s="251">
        <f>B6/'2a. HH Complaints per 10k-WaSCs'!B5</f>
        <v>4.730928444707274E-2</v>
      </c>
    </row>
    <row r="7" spans="1:9" ht="15" customHeight="1">
      <c r="A7" s="71">
        <f>'2a. HH Complaints per 10k-WaSCs'!A6</f>
        <v>1504167</v>
      </c>
      <c r="B7" s="66">
        <v>311</v>
      </c>
      <c r="C7" s="261">
        <f t="shared" ref="C7:C16" si="0">B7/A7*10000</f>
        <v>2.0675895695092366</v>
      </c>
      <c r="D7" s="45" t="s">
        <v>8</v>
      </c>
      <c r="E7" s="251">
        <f>B7/'2a. HH Complaints per 10k-WaSCs'!B6</f>
        <v>3.9744408945686899E-2</v>
      </c>
    </row>
    <row r="8" spans="1:9" ht="15" customHeight="1">
      <c r="A8" s="71">
        <f>'2a. HH Complaints per 10k-WaSCs'!A7</f>
        <v>101194</v>
      </c>
      <c r="B8" s="66">
        <v>13</v>
      </c>
      <c r="C8" s="261">
        <f t="shared" si="0"/>
        <v>1.2846611459177422</v>
      </c>
      <c r="D8" s="45" t="s">
        <v>9</v>
      </c>
      <c r="E8" s="251">
        <f>B8/'2a. HH Complaints per 10k-WaSCs'!B7</f>
        <v>6.2200956937799042E-2</v>
      </c>
    </row>
    <row r="9" spans="1:9" ht="15" customHeight="1">
      <c r="A9" s="71">
        <f>'2a. HH Complaints per 10k-WaSCs'!A8</f>
        <v>1273699</v>
      </c>
      <c r="B9" s="66">
        <v>207</v>
      </c>
      <c r="C9" s="261">
        <f t="shared" si="0"/>
        <v>1.6251877405886321</v>
      </c>
      <c r="D9" s="45" t="s">
        <v>10</v>
      </c>
      <c r="E9" s="251">
        <f>B9/'2a. HH Complaints per 10k-WaSCs'!B8</f>
        <v>5.0859950859950862E-2</v>
      </c>
    </row>
    <row r="10" spans="1:9" ht="15" customHeight="1">
      <c r="A10" s="71">
        <f>'2a. HH Complaints per 10k-WaSCs'!A9</f>
        <v>4386041</v>
      </c>
      <c r="B10" s="66">
        <v>599</v>
      </c>
      <c r="C10" s="261">
        <f t="shared" si="0"/>
        <v>1.3656963079004505</v>
      </c>
      <c r="D10" s="45" t="s">
        <v>11</v>
      </c>
      <c r="E10" s="251">
        <f>B10/'2a. HH Complaints per 10k-WaSCs'!B9</f>
        <v>4.9590197864061596E-2</v>
      </c>
    </row>
    <row r="11" spans="1:9" ht="15" customHeight="1">
      <c r="A11" s="71">
        <f>'2a. HH Complaints per 10k-WaSCs'!A10</f>
        <v>1029624</v>
      </c>
      <c r="B11" s="66">
        <v>244</v>
      </c>
      <c r="C11" s="261">
        <f t="shared" si="0"/>
        <v>2.3697971298260336</v>
      </c>
      <c r="D11" s="45" t="s">
        <v>12</v>
      </c>
      <c r="E11" s="251">
        <f>B11/'2a. HH Complaints per 10k-WaSCs'!B10</f>
        <v>3.2598530394121576E-2</v>
      </c>
    </row>
    <row r="12" spans="1:9" ht="15" customHeight="1">
      <c r="A12" s="71">
        <f>'2a. HH Complaints per 10k-WaSCs'!A11</f>
        <v>2088159</v>
      </c>
      <c r="B12" s="66">
        <v>133</v>
      </c>
      <c r="C12" s="261">
        <f t="shared" si="0"/>
        <v>0.63692467862839941</v>
      </c>
      <c r="D12" s="45" t="s">
        <v>13</v>
      </c>
      <c r="E12" s="251">
        <f>B12/'2a. HH Complaints per 10k-WaSCs'!B11</f>
        <v>9.2599039197939145E-3</v>
      </c>
    </row>
    <row r="13" spans="1:9" ht="15" customHeight="1">
      <c r="A13" s="71">
        <f>'2a. HH Complaints per 10k-WaSCs'!A12</f>
        <v>6006111</v>
      </c>
      <c r="B13" s="66">
        <v>9415</v>
      </c>
      <c r="C13" s="261">
        <f t="shared" si="0"/>
        <v>15.675700965233576</v>
      </c>
      <c r="D13" s="45" t="s">
        <v>14</v>
      </c>
      <c r="E13" s="251">
        <f>B13/'2a. HH Complaints per 10k-WaSCs'!B12</f>
        <v>0.13603722059269749</v>
      </c>
    </row>
    <row r="14" spans="1:9" ht="15" customHeight="1">
      <c r="A14" s="71">
        <f>'2a. HH Complaints per 10k-WaSCs'!A13</f>
        <v>3390859</v>
      </c>
      <c r="B14" s="66">
        <v>835</v>
      </c>
      <c r="C14" s="261">
        <f t="shared" si="0"/>
        <v>2.4625028643184512</v>
      </c>
      <c r="D14" s="45" t="s">
        <v>15</v>
      </c>
      <c r="E14" s="251">
        <f>B14/'2a. HH Complaints per 10k-WaSCs'!B13</f>
        <v>3.3875613615156799E-2</v>
      </c>
    </row>
    <row r="15" spans="1:9" ht="15" customHeight="1">
      <c r="A15" s="71">
        <f>'2a. HH Complaints per 10k-WaSCs'!A14</f>
        <v>1286235</v>
      </c>
      <c r="B15" s="66">
        <v>168</v>
      </c>
      <c r="C15" s="261">
        <f t="shared" si="0"/>
        <v>1.3061376809058998</v>
      </c>
      <c r="D15" s="45" t="s">
        <v>16</v>
      </c>
      <c r="E15" s="251">
        <f>B15/'2a. HH Complaints per 10k-WaSCs'!B14</f>
        <v>4.1832669322709161E-2</v>
      </c>
    </row>
    <row r="16" spans="1:9" ht="15" customHeight="1">
      <c r="A16" s="71">
        <f>'2a. HH Complaints per 10k-WaSCs'!A15</f>
        <v>2399641</v>
      </c>
      <c r="B16" s="66">
        <v>703</v>
      </c>
      <c r="C16" s="261">
        <f t="shared" si="0"/>
        <v>2.9296048867309734</v>
      </c>
      <c r="D16" s="45" t="s">
        <v>17</v>
      </c>
      <c r="E16" s="251">
        <f>B16/'2a. HH Complaints per 10k-WaSCs'!B15</f>
        <v>3.0909250791417518E-2</v>
      </c>
    </row>
    <row r="17" spans="1:9" ht="15" customHeight="1">
      <c r="A17" s="89">
        <f>SUM(A6:A16)</f>
        <v>26578710</v>
      </c>
      <c r="B17" s="89">
        <f>SUM(B6:B16)</f>
        <v>13188</v>
      </c>
      <c r="C17" s="39">
        <f>SUM(C6:C16)</f>
        <v>33.522722332998924</v>
      </c>
      <c r="D17" s="88" t="s">
        <v>40</v>
      </c>
      <c r="E17" s="263">
        <f>B17/'2a. HH Complaints per 10k-WaSCs'!B16</f>
        <v>7.3888148090046277E-2</v>
      </c>
    </row>
    <row r="18" spans="1:9" ht="15" customHeight="1">
      <c r="A18" s="19"/>
      <c r="B18" s="19"/>
      <c r="C18" s="19"/>
      <c r="D18" s="3"/>
      <c r="E18" s="3"/>
      <c r="F18" s="3"/>
      <c r="G18" s="3"/>
      <c r="H18" s="5"/>
      <c r="I18" s="4"/>
    </row>
    <row r="19" spans="1:9" ht="15" customHeight="1">
      <c r="A19" s="20"/>
      <c r="B19" s="20"/>
      <c r="C19" s="20"/>
      <c r="D19" s="3"/>
      <c r="E19" s="3"/>
      <c r="F19" s="3"/>
      <c r="G19" s="3"/>
      <c r="H19" s="5"/>
      <c r="I19" s="4"/>
    </row>
    <row r="20" spans="1:9" ht="15" customHeight="1">
      <c r="A20" s="136"/>
      <c r="B20" s="136"/>
      <c r="C20" s="136"/>
      <c r="D20" s="3"/>
      <c r="E20" s="3"/>
      <c r="F20" s="3"/>
      <c r="G20" s="5"/>
      <c r="H20" s="3"/>
      <c r="I20" s="4"/>
    </row>
    <row r="21" spans="1:9" ht="15" customHeight="1">
      <c r="A21" s="136" t="s">
        <v>75</v>
      </c>
      <c r="B21" s="136"/>
      <c r="C21" s="136"/>
      <c r="D21" s="3"/>
      <c r="E21" s="3"/>
      <c r="F21" s="3"/>
      <c r="G21" s="5"/>
      <c r="H21" s="3"/>
      <c r="I21" s="6"/>
    </row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ht="15" customHeight="1"/>
    <row r="29" spans="1:9" ht="15" customHeight="1"/>
    <row r="30" spans="1:9" ht="15" customHeight="1"/>
    <row r="31" spans="1:9" ht="15" customHeight="1"/>
    <row r="32" spans="1:9" ht="15" customHeight="1"/>
    <row r="33" ht="15" customHeight="1"/>
    <row r="43" ht="30" customHeight="1"/>
  </sheetData>
  <mergeCells count="4">
    <mergeCell ref="A1:I2"/>
    <mergeCell ref="A4:A5"/>
    <mergeCell ref="D4:D5"/>
    <mergeCell ref="B4:C4"/>
  </mergeCells>
  <pageMargins left="0.7" right="0.7" top="0.75" bottom="0.75" header="0.3" footer="0.3"/>
  <pageSetup paperSize="9" scale="83" orientation="landscape" r:id="rId1"/>
  <rowBreaks count="1" manualBreakCount="1">
    <brk id="3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7c9dae-1ea2-4463-9b55-ba5c2dc1532f" xsi:nil="true"/>
    <lcf76f155ced4ddcb4097134ff3c332f xmlns="f2ab88c6-f887-4dcd-baf4-8584b465055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DF8F361E532A48A7CC05D00D3CB8A8" ma:contentTypeVersion="14" ma:contentTypeDescription="Create a new document." ma:contentTypeScope="" ma:versionID="7c7987aea26fb349825aa49440393b71">
  <xsd:schema xmlns:xsd="http://www.w3.org/2001/XMLSchema" xmlns:xs="http://www.w3.org/2001/XMLSchema" xmlns:p="http://schemas.microsoft.com/office/2006/metadata/properties" xmlns:ns2="f2ab88c6-f887-4dcd-baf4-8584b4650551" xmlns:ns3="7e7c9dae-1ea2-4463-9b55-ba5c2dc1532f" targetNamespace="http://schemas.microsoft.com/office/2006/metadata/properties" ma:root="true" ma:fieldsID="518f6f1d676b561b94c2f608d87a2d99" ns2:_="" ns3:_="">
    <xsd:import namespace="f2ab88c6-f887-4dcd-baf4-8584b4650551"/>
    <xsd:import namespace="7e7c9dae-1ea2-4463-9b55-ba5c2dc153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b88c6-f887-4dcd-baf4-8584b46505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b09e81d-2d7c-4d23-a0d6-f27412ff3b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c9dae-1ea2-4463-9b55-ba5c2dc1532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ed130b-83c2-4246-9925-37f60ddfdc0b}" ma:internalName="TaxCatchAll" ma:showField="CatchAllData" ma:web="7e7c9dae-1ea2-4463-9b55-ba5c2dc153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B12A7E-1E7D-4AFE-A050-ECE62AE46112}">
  <ds:schemaRefs>
    <ds:schemaRef ds:uri="http://schemas.microsoft.com/office/2006/metadata/properties"/>
    <ds:schemaRef ds:uri="http://schemas.microsoft.com/office/infopath/2007/PartnerControls"/>
    <ds:schemaRef ds:uri="7e7c9dae-1ea2-4463-9b55-ba5c2dc1532f"/>
    <ds:schemaRef ds:uri="f2ab88c6-f887-4dcd-baf4-8584b4650551"/>
  </ds:schemaRefs>
</ds:datastoreItem>
</file>

<file path=customXml/itemProps2.xml><?xml version="1.0" encoding="utf-8"?>
<ds:datastoreItem xmlns:ds="http://schemas.openxmlformats.org/officeDocument/2006/customXml" ds:itemID="{21EEC951-2459-4A8F-A5D9-546E39156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b88c6-f887-4dcd-baf4-8584b4650551"/>
    <ds:schemaRef ds:uri="7e7c9dae-1ea2-4463-9b55-ba5c2dc15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088BD8-1D1B-45FE-80A2-2C882C6145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1b. Complaint handling </vt:lpstr>
      <vt:lpstr>2a. HH Complaints per 10k-WaSCs</vt:lpstr>
      <vt:lpstr>2b. HH Complaints per 10k-WOCs</vt:lpstr>
      <vt:lpstr>3a. Billing &amp; Charges-WaSCs</vt:lpstr>
      <vt:lpstr>3b. Billing &amp; Charges-WOCs</vt:lpstr>
      <vt:lpstr>4a. Water Supply-WaSCs</vt:lpstr>
      <vt:lpstr>4b. Water Supply-WOCs</vt:lpstr>
      <vt:lpstr>5. Sewerage - WaSCs</vt:lpstr>
      <vt:lpstr>6a. Stage 2 complaints - WaSCs </vt:lpstr>
      <vt:lpstr>6b. Stage 2 complaints - WOCs </vt:lpstr>
      <vt:lpstr>7a. Complaints to CCW- WaSCs</vt:lpstr>
      <vt:lpstr>7b. Complaints to CCW- WOCs</vt:lpstr>
      <vt:lpstr>7c. Complaints to CCW over time</vt:lpstr>
      <vt:lpstr>8a. HH Written Complaints-WaSCs</vt:lpstr>
      <vt:lpstr>8b. HH Written Complaints-WOCs</vt:lpstr>
      <vt:lpstr>Sheet1</vt:lpstr>
      <vt:lpstr>Sheet2</vt:lpstr>
      <vt:lpstr>'6a. Stage 2 complaints - WaSCs '!Print_Area</vt:lpstr>
      <vt:lpstr>'7a. Complaints to CCW- WaSCs'!Print_Area</vt:lpstr>
    </vt:vector>
  </TitlesOfParts>
  <Manager/>
  <Company>CCW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clench</dc:creator>
  <cp:keywords/>
  <dc:description/>
  <cp:lastModifiedBy>Natalja Riaz</cp:lastModifiedBy>
  <cp:revision/>
  <cp:lastPrinted>2025-09-08T11:38:38Z</cp:lastPrinted>
  <dcterms:created xsi:type="dcterms:W3CDTF">2010-09-09T08:32:03Z</dcterms:created>
  <dcterms:modified xsi:type="dcterms:W3CDTF">2025-09-08T12:38:01Z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0x01010079DF8F361E532A48A7CC05D00D3CB8A8</vt:lpwstr>
  </property>
  <property fmtid="{D5CDD505-2E9C-101B-9397-08002B2CF9AE}" pid="3" name="MediaServiceImageTags">
    <vt:lpwstr/>
  </property>
</Properties>
</file>