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cwprod.sharepoint.com/sites/EvidenceandInsights/Shared Documents/General/Analytics/Regular Reporting/Annual HH Complaints/Complaints reporting 2026/25-26 Annual Report/"/>
    </mc:Choice>
  </mc:AlternateContent>
  <xr:revisionPtr revIDLastSave="1387" documentId="11_FBD1A2E336FCC3DAC6D4A006842CDDA9C47AD0E7" xr6:coauthVersionLast="47" xr6:coauthVersionMax="47" xr10:uidLastSave="{447D501A-7D85-4F5F-841F-5F85E6216AB7}"/>
  <workbookProtection workbookAlgorithmName="SHA-512" workbookHashValue="/zSWYOxZgTGTisVhh5W4iI+Wd9AdIGBj+0gBtRGeLgCkr3jHcFYWFL40SuVSLj7Hu3RieMimoPgCuvT08uXD0Q==" workbookSaltValue="xcykKSAhz4ifvTvv5973yg==" workbookSpinCount="100000" lockStructure="1"/>
  <bookViews>
    <workbookView xWindow="-108" yWindow="-108" windowWidth="23256" windowHeight="12456" tabRatio="753" xr2:uid="{00000000-000D-0000-FFFF-FFFF00000000}"/>
  </bookViews>
  <sheets>
    <sheet name="1b. Complaint effort " sheetId="21" r:id="rId1"/>
    <sheet name="2a. Total Complaints -WaSCs" sheetId="1" r:id="rId2"/>
    <sheet name="2b. Total complaints -WOCs" sheetId="13" r:id="rId3"/>
    <sheet name="3a. Billing - WaSCs" sheetId="2" r:id="rId4"/>
    <sheet name="3b. Billing - WOCs" sheetId="14" r:id="rId5"/>
    <sheet name="4a. Water - WaSCs" sheetId="11" r:id="rId6"/>
    <sheet name="4b. Water - WOCs" sheetId="15" r:id="rId7"/>
    <sheet name="5a. Wastewater - WaSCs" sheetId="5" r:id="rId8"/>
    <sheet name="5b. Wastewater - WOCs" sheetId="23" r:id="rId9"/>
    <sheet name="6a. Stage 2 complaints - WaSCs " sheetId="8" r:id="rId10"/>
    <sheet name="6b. Stage 2 complaints - WOCs " sheetId="17" r:id="rId11"/>
    <sheet name="7a. Complaints to CCW- WaSCs" sheetId="9" r:id="rId12"/>
    <sheet name="7b. Complaints to CCW- WOCs" sheetId="18" r:id="rId13"/>
    <sheet name="8. Complaints to CCW over time" sheetId="22" r:id="rId14"/>
    <sheet name="9. Total complaints over time " sheetId="24" r:id="rId15"/>
    <sheet name="Sheet1" sheetId="19" state="hidden" r:id="rId16"/>
    <sheet name="Sheet2" sheetId="20" state="hidden" r:id="rId17"/>
  </sheets>
  <externalReferences>
    <externalReference r:id="rId18"/>
  </externalReferences>
  <definedNames>
    <definedName name="_xlnm.Print_Area" localSheetId="9">'6a. Stage 2 complaints - WaSCs '!$A$1:$I$21</definedName>
    <definedName name="_xlnm.Print_Area" localSheetId="11">'7a. Complaints to CCW- WaSCs'!$A$1:$E$34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20" l="1"/>
  <c r="M27" i="20"/>
  <c r="M29" i="20"/>
  <c r="M30" i="20"/>
  <c r="M26" i="20"/>
  <c r="F27" i="20"/>
  <c r="F29" i="20"/>
  <c r="F30" i="20"/>
  <c r="F31" i="20"/>
  <c r="T9" i="20"/>
  <c r="T7" i="20"/>
  <c r="T10" i="20"/>
  <c r="T4" i="20"/>
  <c r="T11" i="20"/>
  <c r="T6" i="20"/>
  <c r="M10" i="20"/>
  <c r="M8" i="20"/>
  <c r="M6" i="20"/>
  <c r="M9" i="20"/>
  <c r="F8" i="20"/>
  <c r="F7" i="20"/>
  <c r="F4" i="20"/>
  <c r="F11" i="20"/>
  <c r="M34" i="19"/>
  <c r="M29" i="19"/>
  <c r="M35" i="19"/>
  <c r="F33" i="19"/>
  <c r="F30" i="19"/>
  <c r="F27" i="19"/>
  <c r="T30" i="19"/>
  <c r="T27" i="19"/>
  <c r="T29" i="19"/>
  <c r="T32" i="19"/>
  <c r="T9" i="19"/>
  <c r="T4" i="19"/>
  <c r="T12" i="19"/>
  <c r="M8" i="19"/>
  <c r="M7" i="19"/>
  <c r="M5" i="19"/>
  <c r="M9" i="19"/>
  <c r="F6" i="19"/>
  <c r="F8" i="19"/>
  <c r="F12" i="19"/>
  <c r="F11" i="19"/>
  <c r="H25" i="24"/>
  <c r="H22" i="24"/>
  <c r="H13" i="24"/>
  <c r="H5" i="24"/>
  <c r="D29" i="24"/>
  <c r="B16" i="24"/>
  <c r="C5" i="9"/>
  <c r="E10" i="8"/>
  <c r="E6" i="8"/>
  <c r="C17" i="8"/>
  <c r="F16" i="5"/>
  <c r="F13" i="5"/>
  <c r="F7" i="5"/>
  <c r="D12" i="5"/>
  <c r="C10" i="5"/>
  <c r="F9" i="15"/>
  <c r="F12" i="15"/>
  <c r="F11" i="15"/>
  <c r="D8" i="15"/>
  <c r="F16" i="11"/>
  <c r="F15" i="11"/>
  <c r="F8" i="11"/>
  <c r="F11" i="11"/>
  <c r="D6" i="11"/>
  <c r="C14" i="11"/>
  <c r="C11" i="11"/>
  <c r="C6" i="11"/>
  <c r="F11" i="14"/>
  <c r="C6" i="14"/>
  <c r="F16" i="2"/>
  <c r="F12" i="2"/>
  <c r="F6" i="2"/>
  <c r="D12" i="2"/>
  <c r="D9" i="2"/>
  <c r="D6" i="2"/>
  <c r="C17" i="2"/>
  <c r="C15" i="2"/>
  <c r="C11" i="2"/>
  <c r="C8" i="2"/>
  <c r="C6" i="2"/>
  <c r="H11" i="13"/>
  <c r="F11" i="13"/>
  <c r="F8" i="13"/>
  <c r="F5" i="13"/>
  <c r="J16" i="1"/>
  <c r="J12" i="1"/>
  <c r="H10" i="1"/>
  <c r="J5" i="1"/>
  <c r="H5" i="1"/>
  <c r="F5" i="1"/>
  <c r="C5" i="1"/>
  <c r="T5" i="20"/>
  <c r="T8" i="20"/>
  <c r="M7" i="20"/>
  <c r="M11" i="20"/>
  <c r="M5" i="20"/>
  <c r="M4" i="20"/>
  <c r="M24" i="20"/>
  <c r="M31" i="20"/>
  <c r="M28" i="20"/>
  <c r="F24" i="20"/>
  <c r="F26" i="20"/>
  <c r="F25" i="20"/>
  <c r="F28" i="20"/>
  <c r="F10" i="20"/>
  <c r="F6" i="20"/>
  <c r="F9" i="20"/>
  <c r="F5" i="20"/>
  <c r="S12" i="20"/>
  <c r="S13" i="20"/>
  <c r="S14" i="20"/>
  <c r="L12" i="20"/>
  <c r="L13" i="20"/>
  <c r="L14" i="20"/>
  <c r="E12" i="20"/>
  <c r="E13" i="20"/>
  <c r="E14" i="20"/>
  <c r="E32" i="20"/>
  <c r="E33" i="20"/>
  <c r="E34" i="20"/>
  <c r="L32" i="20"/>
  <c r="L33" i="20"/>
  <c r="L34" i="20"/>
  <c r="T31" i="19"/>
  <c r="T37" i="19"/>
  <c r="T28" i="19"/>
  <c r="T33" i="19"/>
  <c r="T36" i="19"/>
  <c r="T34" i="19"/>
  <c r="T35" i="19"/>
  <c r="F36" i="19"/>
  <c r="F31" i="19"/>
  <c r="F28" i="19"/>
  <c r="F35" i="19"/>
  <c r="F34" i="19"/>
  <c r="F37" i="19"/>
  <c r="F29" i="19"/>
  <c r="F32" i="19"/>
  <c r="M30" i="19"/>
  <c r="M36" i="19"/>
  <c r="M27" i="19"/>
  <c r="M28" i="19"/>
  <c r="M31" i="19"/>
  <c r="M37" i="19"/>
  <c r="M33" i="19"/>
  <c r="M32" i="19"/>
  <c r="T11" i="19"/>
  <c r="T5" i="19"/>
  <c r="T10" i="19"/>
  <c r="T7" i="19"/>
  <c r="T8" i="19"/>
  <c r="T13" i="19"/>
  <c r="T14" i="19"/>
  <c r="T6" i="19"/>
  <c r="M12" i="19"/>
  <c r="M4" i="19"/>
  <c r="M6" i="19"/>
  <c r="M11" i="19"/>
  <c r="M13" i="19"/>
  <c r="M14" i="19"/>
  <c r="M10" i="19"/>
  <c r="F9" i="19"/>
  <c r="F14" i="19"/>
  <c r="F13" i="19"/>
  <c r="F5" i="19"/>
  <c r="F7" i="19"/>
  <c r="F4" i="19"/>
  <c r="F10" i="19"/>
  <c r="E38" i="19"/>
  <c r="E39" i="19"/>
  <c r="E40" i="19"/>
  <c r="S38" i="19"/>
  <c r="S39" i="19"/>
  <c r="S40" i="19"/>
  <c r="L38" i="19"/>
  <c r="L39" i="19"/>
  <c r="L40" i="19"/>
  <c r="S15" i="19"/>
  <c r="S16" i="19"/>
  <c r="S17" i="19"/>
  <c r="L15" i="19"/>
  <c r="L16" i="19"/>
  <c r="L17" i="19"/>
  <c r="E17" i="19"/>
  <c r="E15" i="19"/>
  <c r="E16" i="19"/>
  <c r="F22" i="22"/>
  <c r="F23" i="22"/>
  <c r="F24" i="22"/>
  <c r="F25" i="22"/>
  <c r="G25" i="22" s="1"/>
  <c r="F26" i="22"/>
  <c r="F27" i="22"/>
  <c r="G27" i="22" s="1"/>
  <c r="F28" i="22"/>
  <c r="F21" i="22"/>
  <c r="G21" i="22" s="1"/>
  <c r="F6" i="22"/>
  <c r="F7" i="22"/>
  <c r="F8" i="22"/>
  <c r="F9" i="22"/>
  <c r="G9" i="22" s="1"/>
  <c r="F10" i="22"/>
  <c r="F11" i="22"/>
  <c r="F12" i="22"/>
  <c r="G12" i="22" s="1"/>
  <c r="F13" i="22"/>
  <c r="F14" i="22"/>
  <c r="F15" i="22"/>
  <c r="F5" i="22"/>
  <c r="G5" i="22" s="1"/>
  <c r="H21" i="24"/>
  <c r="G29" i="24"/>
  <c r="F29" i="24"/>
  <c r="B29" i="24"/>
  <c r="H28" i="24"/>
  <c r="H27" i="24"/>
  <c r="H26" i="24"/>
  <c r="H24" i="24"/>
  <c r="H23" i="24"/>
  <c r="G16" i="24"/>
  <c r="F16" i="24"/>
  <c r="D16" i="24"/>
  <c r="H15" i="24"/>
  <c r="H14" i="24"/>
  <c r="H12" i="24"/>
  <c r="H11" i="24"/>
  <c r="H10" i="24"/>
  <c r="H9" i="24"/>
  <c r="H8" i="24"/>
  <c r="H7" i="24"/>
  <c r="H6" i="24"/>
  <c r="G22" i="22"/>
  <c r="G23" i="22"/>
  <c r="G24" i="22"/>
  <c r="G26" i="22"/>
  <c r="G28" i="22"/>
  <c r="G6" i="22"/>
  <c r="G7" i="22"/>
  <c r="G8" i="22"/>
  <c r="G10" i="22"/>
  <c r="G11" i="22"/>
  <c r="G13" i="22"/>
  <c r="G14" i="22"/>
  <c r="G15" i="22"/>
  <c r="C29" i="22"/>
  <c r="D29" i="22"/>
  <c r="E29" i="22"/>
  <c r="B29" i="22"/>
  <c r="C16" i="22"/>
  <c r="D16" i="22"/>
  <c r="E16" i="22"/>
  <c r="F16" i="22"/>
  <c r="G16" i="22" s="1"/>
  <c r="B16" i="22"/>
  <c r="B6" i="23"/>
  <c r="J8" i="13"/>
  <c r="H8" i="13"/>
  <c r="B7" i="5"/>
  <c r="B8" i="5"/>
  <c r="B9" i="5"/>
  <c r="B10" i="5"/>
  <c r="B11" i="5"/>
  <c r="B12" i="5"/>
  <c r="B13" i="5"/>
  <c r="B14" i="5"/>
  <c r="B15" i="5"/>
  <c r="B16" i="5"/>
  <c r="B6" i="5"/>
  <c r="H7" i="23"/>
  <c r="B7" i="23"/>
  <c r="A7" i="23"/>
  <c r="I6" i="23"/>
  <c r="F6" i="23"/>
  <c r="G6" i="23" s="1"/>
  <c r="D6" i="23"/>
  <c r="B7" i="15"/>
  <c r="B8" i="15"/>
  <c r="B9" i="15"/>
  <c r="B10" i="15"/>
  <c r="B11" i="15"/>
  <c r="B12" i="15"/>
  <c r="B13" i="15"/>
  <c r="B6" i="15"/>
  <c r="B7" i="11"/>
  <c r="B8" i="11"/>
  <c r="B9" i="11"/>
  <c r="B10" i="11"/>
  <c r="B11" i="11"/>
  <c r="B12" i="11"/>
  <c r="B13" i="11"/>
  <c r="B14" i="11"/>
  <c r="B15" i="11"/>
  <c r="B16" i="11"/>
  <c r="B6" i="11"/>
  <c r="D6" i="14"/>
  <c r="B7" i="14"/>
  <c r="B8" i="14"/>
  <c r="B9" i="14"/>
  <c r="B10" i="14"/>
  <c r="B11" i="14"/>
  <c r="B12" i="14"/>
  <c r="B13" i="14"/>
  <c r="B6" i="14"/>
  <c r="B7" i="2"/>
  <c r="B8" i="2"/>
  <c r="B9" i="2"/>
  <c r="B10" i="2"/>
  <c r="B11" i="2"/>
  <c r="B12" i="2"/>
  <c r="B13" i="2"/>
  <c r="B14" i="2"/>
  <c r="B15" i="2"/>
  <c r="B16" i="2"/>
  <c r="B6" i="2"/>
  <c r="F6" i="13"/>
  <c r="C5" i="13"/>
  <c r="B16" i="9"/>
  <c r="B14" i="17"/>
  <c r="E13" i="8"/>
  <c r="E14" i="8"/>
  <c r="F14" i="5"/>
  <c r="C10" i="15"/>
  <c r="I12" i="11"/>
  <c r="I14" i="11"/>
  <c r="F12" i="11"/>
  <c r="F12" i="14"/>
  <c r="D10" i="14"/>
  <c r="F10" i="2"/>
  <c r="H5" i="13"/>
  <c r="B16" i="1"/>
  <c r="H16" i="24" l="1"/>
  <c r="F29" i="22"/>
  <c r="G29" i="22" s="1"/>
  <c r="H29" i="24"/>
  <c r="I7" i="23"/>
  <c r="F7" i="23"/>
  <c r="G7" i="23" s="1"/>
  <c r="D7" i="23"/>
  <c r="R38" i="19"/>
  <c r="T38" i="19" s="1"/>
  <c r="R39" i="19"/>
  <c r="R40" i="19"/>
  <c r="K38" i="19"/>
  <c r="M38" i="19" s="1"/>
  <c r="K39" i="19"/>
  <c r="K40" i="19"/>
  <c r="D38" i="19"/>
  <c r="F38" i="19" s="1"/>
  <c r="D39" i="19"/>
  <c r="D40" i="19"/>
  <c r="R15" i="19"/>
  <c r="T15" i="19" s="1"/>
  <c r="R16" i="19"/>
  <c r="R17" i="19"/>
  <c r="K15" i="19"/>
  <c r="M15" i="19" s="1"/>
  <c r="K16" i="19"/>
  <c r="K17" i="19"/>
  <c r="D15" i="19"/>
  <c r="F15" i="19" s="1"/>
  <c r="D16" i="19"/>
  <c r="D17" i="19"/>
  <c r="R12" i="20" l="1"/>
  <c r="T12" i="20" s="1"/>
  <c r="R13" i="20"/>
  <c r="R14" i="20"/>
  <c r="K12" i="20"/>
  <c r="M12" i="20" s="1"/>
  <c r="K13" i="20"/>
  <c r="K14" i="20"/>
  <c r="K32" i="20"/>
  <c r="M32" i="20" s="1"/>
  <c r="K33" i="20"/>
  <c r="K34" i="20"/>
  <c r="D32" i="20"/>
  <c r="F32" i="20" s="1"/>
  <c r="D33" i="20"/>
  <c r="D34" i="20"/>
  <c r="D12" i="20"/>
  <c r="F12" i="20" s="1"/>
  <c r="D13" i="20"/>
  <c r="D14" i="20"/>
  <c r="F27" i="21"/>
  <c r="F26" i="21"/>
  <c r="A6" i="8"/>
  <c r="F6" i="14"/>
  <c r="I16" i="1"/>
  <c r="G16" i="1"/>
  <c r="H16" i="1" s="1"/>
  <c r="D17" i="11" s="1"/>
  <c r="E16" i="1"/>
  <c r="F16" i="1" s="1"/>
  <c r="D9" i="14" l="1"/>
  <c r="C8" i="14"/>
  <c r="C9" i="13"/>
  <c r="H9" i="13"/>
  <c r="E7" i="8"/>
  <c r="I7" i="5"/>
  <c r="F10" i="5"/>
  <c r="C8" i="5"/>
  <c r="I11" i="11"/>
  <c r="F9" i="11"/>
  <c r="I6" i="2"/>
  <c r="G6" i="2"/>
  <c r="C16" i="2"/>
  <c r="C15" i="1"/>
  <c r="C9" i="1"/>
  <c r="C5" i="18" l="1"/>
  <c r="D26" i="21" s="1"/>
  <c r="Q12" i="20"/>
  <c r="Q13" i="20"/>
  <c r="Q14" i="20"/>
  <c r="J12" i="20"/>
  <c r="J13" i="20"/>
  <c r="J14" i="20"/>
  <c r="C12" i="20"/>
  <c r="C13" i="20"/>
  <c r="C14" i="20"/>
  <c r="C32" i="20"/>
  <c r="C33" i="20"/>
  <c r="C34" i="20"/>
  <c r="C38" i="19"/>
  <c r="C39" i="19"/>
  <c r="C40" i="19"/>
  <c r="Q15" i="19"/>
  <c r="P15" i="19"/>
  <c r="Q40" i="19"/>
  <c r="Q39" i="19"/>
  <c r="Q38" i="19"/>
  <c r="P40" i="19"/>
  <c r="P39" i="19"/>
  <c r="P38" i="19"/>
  <c r="B15" i="19"/>
  <c r="Q16" i="19"/>
  <c r="Q17" i="19"/>
  <c r="J15" i="19"/>
  <c r="J16" i="19"/>
  <c r="J17" i="19"/>
  <c r="C15" i="19"/>
  <c r="C16" i="19"/>
  <c r="C17" i="19"/>
  <c r="D7" i="21" l="1"/>
  <c r="E7" i="17"/>
  <c r="E8" i="17"/>
  <c r="E9" i="17"/>
  <c r="E10" i="17"/>
  <c r="E11" i="17"/>
  <c r="E12" i="17"/>
  <c r="E13" i="17"/>
  <c r="E6" i="17"/>
  <c r="A7" i="17"/>
  <c r="C7" i="17" s="1"/>
  <c r="B27" i="21" s="1"/>
  <c r="A8" i="17"/>
  <c r="C8" i="17" s="1"/>
  <c r="B28" i="21" s="1"/>
  <c r="A9" i="17"/>
  <c r="C9" i="17" s="1"/>
  <c r="B29" i="21" s="1"/>
  <c r="A10" i="17"/>
  <c r="C10" i="17" s="1"/>
  <c r="B30" i="21" s="1"/>
  <c r="A11" i="17"/>
  <c r="C11" i="17" s="1"/>
  <c r="B31" i="21" s="1"/>
  <c r="A12" i="17"/>
  <c r="C12" i="17" s="1"/>
  <c r="B32" i="21" s="1"/>
  <c r="A13" i="17"/>
  <c r="C13" i="17" s="1"/>
  <c r="B33" i="21" s="1"/>
  <c r="A6" i="17"/>
  <c r="C6" i="17" s="1"/>
  <c r="B26" i="21" s="1"/>
  <c r="B34" i="21" s="1"/>
  <c r="E8" i="8"/>
  <c r="E9" i="8"/>
  <c r="E11" i="8"/>
  <c r="E12" i="8"/>
  <c r="E15" i="8"/>
  <c r="E16" i="8"/>
  <c r="B17" i="8"/>
  <c r="E17" i="8" s="1"/>
  <c r="A7" i="8"/>
  <c r="C7" i="8" s="1"/>
  <c r="B8" i="21" s="1"/>
  <c r="A8" i="8"/>
  <c r="C8" i="8" s="1"/>
  <c r="B9" i="21" s="1"/>
  <c r="A9" i="8"/>
  <c r="C9" i="8" s="1"/>
  <c r="B10" i="21" s="1"/>
  <c r="A10" i="8"/>
  <c r="C10" i="8" s="1"/>
  <c r="B11" i="21" s="1"/>
  <c r="A11" i="8"/>
  <c r="C11" i="8" s="1"/>
  <c r="B12" i="21" s="1"/>
  <c r="A12" i="8"/>
  <c r="C12" i="8" s="1"/>
  <c r="B13" i="21" s="1"/>
  <c r="A13" i="8"/>
  <c r="C13" i="8" s="1"/>
  <c r="B14" i="21" s="1"/>
  <c r="A14" i="8"/>
  <c r="C14" i="8" s="1"/>
  <c r="B15" i="21" s="1"/>
  <c r="A15" i="8"/>
  <c r="C15" i="8" s="1"/>
  <c r="B16" i="21" s="1"/>
  <c r="A16" i="8"/>
  <c r="C16" i="8" s="1"/>
  <c r="B17" i="21" s="1"/>
  <c r="C6" i="8"/>
  <c r="B7" i="21" s="1"/>
  <c r="I8" i="5"/>
  <c r="I9" i="5"/>
  <c r="I10" i="5"/>
  <c r="I11" i="5"/>
  <c r="I12" i="5"/>
  <c r="I13" i="5"/>
  <c r="I14" i="5"/>
  <c r="I15" i="5"/>
  <c r="I16" i="5"/>
  <c r="I6" i="5"/>
  <c r="D7" i="15"/>
  <c r="D9" i="15"/>
  <c r="D10" i="15"/>
  <c r="D11" i="15"/>
  <c r="D12" i="15"/>
  <c r="D13" i="15"/>
  <c r="D6" i="15"/>
  <c r="I7" i="15"/>
  <c r="I8" i="15"/>
  <c r="I9" i="15"/>
  <c r="I10" i="15"/>
  <c r="I11" i="15"/>
  <c r="I12" i="15"/>
  <c r="I13" i="15"/>
  <c r="I6" i="15"/>
  <c r="I7" i="11"/>
  <c r="I8" i="11"/>
  <c r="I9" i="11"/>
  <c r="I10" i="11"/>
  <c r="I13" i="11"/>
  <c r="I15" i="11"/>
  <c r="I16" i="11"/>
  <c r="I6" i="11"/>
  <c r="I7" i="14"/>
  <c r="I8" i="14"/>
  <c r="I9" i="14"/>
  <c r="I10" i="14"/>
  <c r="I11" i="14"/>
  <c r="I12" i="14"/>
  <c r="I13" i="14"/>
  <c r="I6" i="14"/>
  <c r="D7" i="14"/>
  <c r="D8" i="14"/>
  <c r="D11" i="14"/>
  <c r="D12" i="14"/>
  <c r="D13" i="14"/>
  <c r="I7" i="2"/>
  <c r="I8" i="2"/>
  <c r="I9" i="2"/>
  <c r="I10" i="2"/>
  <c r="I11" i="2"/>
  <c r="I12" i="2"/>
  <c r="I13" i="2"/>
  <c r="I14" i="2"/>
  <c r="I15" i="2"/>
  <c r="I16" i="2"/>
  <c r="H17" i="2"/>
  <c r="F7" i="2"/>
  <c r="G7" i="2" s="1"/>
  <c r="F8" i="2"/>
  <c r="G8" i="2" s="1"/>
  <c r="F9" i="2"/>
  <c r="G9" i="2" s="1"/>
  <c r="G10" i="2"/>
  <c r="F11" i="2"/>
  <c r="G11" i="2" s="1"/>
  <c r="G12" i="2"/>
  <c r="F13" i="2"/>
  <c r="G13" i="2" s="1"/>
  <c r="F14" i="2"/>
  <c r="G14" i="2" s="1"/>
  <c r="F15" i="2"/>
  <c r="G15" i="2" s="1"/>
  <c r="G16" i="2"/>
  <c r="D17" i="5"/>
  <c r="J6" i="1"/>
  <c r="D7" i="5" s="1"/>
  <c r="J7" i="1"/>
  <c r="D8" i="5" s="1"/>
  <c r="J8" i="1"/>
  <c r="D9" i="5" s="1"/>
  <c r="J9" i="1"/>
  <c r="D10" i="5" s="1"/>
  <c r="J10" i="1"/>
  <c r="D11" i="5" s="1"/>
  <c r="J11" i="1"/>
  <c r="D13" i="5"/>
  <c r="J13" i="1"/>
  <c r="D14" i="5" s="1"/>
  <c r="J14" i="1"/>
  <c r="D15" i="5" s="1"/>
  <c r="J15" i="1"/>
  <c r="D16" i="5" s="1"/>
  <c r="H6" i="1"/>
  <c r="D7" i="11" s="1"/>
  <c r="H7" i="1"/>
  <c r="D8" i="11" s="1"/>
  <c r="H8" i="1"/>
  <c r="D9" i="11" s="1"/>
  <c r="H9" i="1"/>
  <c r="D10" i="11" s="1"/>
  <c r="D11" i="11"/>
  <c r="H11" i="1"/>
  <c r="D12" i="11" s="1"/>
  <c r="H12" i="1"/>
  <c r="D13" i="11" s="1"/>
  <c r="H13" i="1"/>
  <c r="D14" i="11" s="1"/>
  <c r="H14" i="1"/>
  <c r="D15" i="11" s="1"/>
  <c r="H15" i="1"/>
  <c r="D16" i="11" s="1"/>
  <c r="F6" i="1"/>
  <c r="F7" i="1"/>
  <c r="F8" i="1"/>
  <c r="F9" i="1"/>
  <c r="F10" i="1"/>
  <c r="F11" i="1"/>
  <c r="F12" i="1"/>
  <c r="F13" i="1"/>
  <c r="F14" i="1"/>
  <c r="F15" i="1"/>
  <c r="H6" i="13"/>
  <c r="H7" i="13"/>
  <c r="H10" i="13"/>
  <c r="H12" i="13"/>
  <c r="F7" i="13"/>
  <c r="F9" i="13"/>
  <c r="F10" i="13"/>
  <c r="F12" i="13"/>
  <c r="D7" i="2"/>
  <c r="D8" i="2"/>
  <c r="D10" i="2"/>
  <c r="D11" i="2"/>
  <c r="D13" i="2"/>
  <c r="D14" i="2"/>
  <c r="D15" i="2"/>
  <c r="D16" i="2"/>
  <c r="B18" i="21" l="1"/>
  <c r="B19" i="21"/>
  <c r="B20" i="21"/>
  <c r="C14" i="17"/>
  <c r="B13" i="18"/>
  <c r="A17" i="8"/>
  <c r="H17" i="5"/>
  <c r="B17" i="5"/>
  <c r="A17" i="5"/>
  <c r="H14" i="15"/>
  <c r="B14" i="15"/>
  <c r="A14" i="15"/>
  <c r="H17" i="11"/>
  <c r="B17" i="11"/>
  <c r="A17" i="11"/>
  <c r="H14" i="14"/>
  <c r="B14" i="14"/>
  <c r="A14" i="14"/>
  <c r="B17" i="2"/>
  <c r="I17" i="2" s="1"/>
  <c r="A17" i="2"/>
  <c r="G13" i="13"/>
  <c r="B13" i="13"/>
  <c r="E14" i="17" s="1"/>
  <c r="A13" i="13"/>
  <c r="A16" i="1"/>
  <c r="I17" i="11" l="1"/>
  <c r="F14" i="14"/>
  <c r="G14" i="14" s="1"/>
  <c r="I14" i="14"/>
  <c r="F17" i="5"/>
  <c r="G17" i="5" s="1"/>
  <c r="D14" i="15"/>
  <c r="H13" i="13"/>
  <c r="D17" i="2"/>
  <c r="F17" i="2"/>
  <c r="G17" i="2" s="1"/>
  <c r="D14" i="14"/>
  <c r="F17" i="11"/>
  <c r="G17" i="11" s="1"/>
  <c r="I17" i="5"/>
  <c r="I14" i="15"/>
  <c r="F14" i="15"/>
  <c r="G14" i="15" s="1"/>
  <c r="A14" i="17"/>
  <c r="J34" i="20" l="1"/>
  <c r="J33" i="20"/>
  <c r="J32" i="20"/>
  <c r="I32" i="20"/>
  <c r="J40" i="19"/>
  <c r="J39" i="19"/>
  <c r="J38" i="19"/>
  <c r="I40" i="19"/>
  <c r="I39" i="19"/>
  <c r="I38" i="19"/>
  <c r="B38" i="19"/>
  <c r="C10" i="9"/>
  <c r="D12" i="21" s="1"/>
  <c r="C7" i="9"/>
  <c r="D9" i="21" s="1"/>
  <c r="C6" i="9"/>
  <c r="D8" i="21" s="1"/>
  <c r="C8" i="9"/>
  <c r="D10" i="21" s="1"/>
  <c r="C9" i="18"/>
  <c r="D30" i="21" s="1"/>
  <c r="C7" i="18"/>
  <c r="D28" i="21" s="1"/>
  <c r="C6" i="18"/>
  <c r="D27" i="21" s="1"/>
  <c r="C10" i="18"/>
  <c r="D31" i="21" s="1"/>
  <c r="I13" i="13" l="1"/>
  <c r="E13" i="13"/>
  <c r="F13" i="13" s="1"/>
  <c r="G11" i="14" l="1"/>
  <c r="F13" i="11"/>
  <c r="G13" i="11" s="1"/>
  <c r="F10" i="15"/>
  <c r="G10" i="15" s="1"/>
  <c r="G13" i="5"/>
  <c r="F10" i="14" l="1"/>
  <c r="G10" i="14" s="1"/>
  <c r="I34" i="20"/>
  <c r="I33" i="20"/>
  <c r="B34" i="20"/>
  <c r="B33" i="20"/>
  <c r="B32" i="20"/>
  <c r="P12" i="20"/>
  <c r="I12" i="20"/>
  <c r="B12" i="20"/>
  <c r="C10" i="13"/>
  <c r="C6" i="13"/>
  <c r="C11" i="9" l="1"/>
  <c r="D13" i="21" s="1"/>
  <c r="I14" i="20" l="1"/>
  <c r="I13" i="20"/>
  <c r="B14" i="20"/>
  <c r="B13" i="20"/>
  <c r="B39" i="19"/>
  <c r="B40" i="19"/>
  <c r="P16" i="19"/>
  <c r="P17" i="19"/>
  <c r="I15" i="19"/>
  <c r="I16" i="19"/>
  <c r="I17" i="19"/>
  <c r="B17" i="19"/>
  <c r="B16" i="19"/>
  <c r="P13" i="20" l="1"/>
  <c r="P14" i="20"/>
  <c r="F17" i="21" l="1"/>
  <c r="F16" i="21"/>
  <c r="F15" i="21"/>
  <c r="F14" i="21"/>
  <c r="F13" i="21"/>
  <c r="F12" i="21"/>
  <c r="F11" i="21"/>
  <c r="F10" i="21"/>
  <c r="F9" i="21"/>
  <c r="F8" i="21"/>
  <c r="F7" i="21"/>
  <c r="F28" i="21" l="1"/>
  <c r="F29" i="21"/>
  <c r="F30" i="21"/>
  <c r="F31" i="21"/>
  <c r="F32" i="21"/>
  <c r="F33" i="21"/>
  <c r="B35" i="21" l="1"/>
  <c r="B36" i="21"/>
  <c r="C8" i="18" l="1"/>
  <c r="D29" i="21" s="1"/>
  <c r="C11" i="18"/>
  <c r="D32" i="21" s="1"/>
  <c r="C12" i="18"/>
  <c r="D33" i="21" s="1"/>
  <c r="D35" i="21" l="1"/>
  <c r="D36" i="21"/>
  <c r="D34" i="21"/>
  <c r="C13" i="18"/>
  <c r="F13" i="15"/>
  <c r="G13" i="15" s="1"/>
  <c r="C13" i="15"/>
  <c r="G12" i="15"/>
  <c r="C12" i="15"/>
  <c r="G11" i="15"/>
  <c r="C11" i="15"/>
  <c r="G9" i="15"/>
  <c r="C9" i="15"/>
  <c r="F8" i="15"/>
  <c r="G8" i="15" s="1"/>
  <c r="C8" i="15"/>
  <c r="F7" i="15"/>
  <c r="G7" i="15" s="1"/>
  <c r="C7" i="15"/>
  <c r="F6" i="15"/>
  <c r="G6" i="15" s="1"/>
  <c r="C6" i="15"/>
  <c r="F13" i="14"/>
  <c r="G13" i="14" s="1"/>
  <c r="C13" i="14"/>
  <c r="G12" i="14"/>
  <c r="C12" i="14"/>
  <c r="C11" i="14"/>
  <c r="C10" i="14"/>
  <c r="F9" i="14"/>
  <c r="G9" i="14" s="1"/>
  <c r="C9" i="14"/>
  <c r="F8" i="14"/>
  <c r="G8" i="14" s="1"/>
  <c r="F7" i="14"/>
  <c r="G7" i="14" s="1"/>
  <c r="C7" i="14"/>
  <c r="G6" i="14"/>
  <c r="C11" i="13"/>
  <c r="C14" i="15" l="1"/>
  <c r="C14" i="14"/>
  <c r="C12" i="13"/>
  <c r="C7" i="13"/>
  <c r="C8" i="13"/>
  <c r="C9" i="9"/>
  <c r="D11" i="21" s="1"/>
  <c r="C12" i="9"/>
  <c r="D14" i="21" s="1"/>
  <c r="C13" i="9"/>
  <c r="D15" i="21" s="1"/>
  <c r="C14" i="9"/>
  <c r="D16" i="21" s="1"/>
  <c r="C15" i="9"/>
  <c r="D17" i="21" s="1"/>
  <c r="D20" i="21" l="1"/>
  <c r="D19" i="21"/>
  <c r="D18" i="21"/>
  <c r="C13" i="13"/>
  <c r="C16" i="9"/>
  <c r="J13" i="13"/>
  <c r="C13" i="1" l="1"/>
  <c r="C14" i="1"/>
  <c r="C11" i="1"/>
  <c r="C12" i="1"/>
  <c r="C10" i="1"/>
  <c r="C7" i="1"/>
  <c r="C8" i="1"/>
  <c r="C6" i="1"/>
  <c r="C16" i="1" l="1"/>
  <c r="C7" i="2"/>
  <c r="C9" i="2"/>
  <c r="C10" i="2"/>
  <c r="C12" i="2"/>
  <c r="C13" i="2"/>
  <c r="C14" i="2"/>
  <c r="C7" i="11"/>
  <c r="C8" i="11"/>
  <c r="G8" i="11"/>
  <c r="C9" i="11"/>
  <c r="G9" i="11"/>
  <c r="C10" i="11"/>
  <c r="G11" i="11"/>
  <c r="G12" i="11"/>
  <c r="C13" i="11"/>
  <c r="F14" i="11"/>
  <c r="G14" i="11" s="1"/>
  <c r="G15" i="11"/>
  <c r="C16" i="11" l="1"/>
  <c r="C12" i="11"/>
  <c r="F6" i="11"/>
  <c r="G6" i="11" s="1"/>
  <c r="G16" i="11"/>
  <c r="F10" i="11"/>
  <c r="G10" i="11" s="1"/>
  <c r="C15" i="11"/>
  <c r="C17" i="11" l="1"/>
  <c r="C16" i="5"/>
  <c r="G16" i="5"/>
  <c r="F8" i="5"/>
  <c r="G8" i="5" s="1"/>
  <c r="C13" i="5"/>
  <c r="C11" i="5"/>
  <c r="F11" i="5"/>
  <c r="G11" i="5" s="1"/>
  <c r="C12" i="5"/>
  <c r="F12" i="5"/>
  <c r="G12" i="5" s="1"/>
  <c r="G10" i="5"/>
  <c r="C15" i="5"/>
  <c r="F15" i="5"/>
  <c r="G15" i="5" s="1"/>
  <c r="G14" i="5"/>
  <c r="C14" i="5"/>
  <c r="C9" i="5"/>
  <c r="F9" i="5"/>
  <c r="G9" i="5" s="1"/>
  <c r="G7" i="5"/>
  <c r="C7" i="5"/>
  <c r="C6" i="5" l="1"/>
  <c r="C17" i="5" s="1"/>
  <c r="F6" i="5"/>
  <c r="G6" i="5" s="1"/>
  <c r="D6" i="5" l="1"/>
  <c r="F7" i="11" l="1"/>
  <c r="G7" i="11" s="1"/>
</calcChain>
</file>

<file path=xl/sharedStrings.xml><?xml version="1.0" encoding="utf-8"?>
<sst xmlns="http://schemas.openxmlformats.org/spreadsheetml/2006/main" count="620" uniqueCount="115">
  <si>
    <t>Water and Sewerage companies (WaSCs)</t>
  </si>
  <si>
    <t xml:space="preserve">Company </t>
  </si>
  <si>
    <t xml:space="preserve">Stage 2 complaints per 10,000 connections </t>
  </si>
  <si>
    <t>Score</t>
  </si>
  <si>
    <t xml:space="preserve">Composite Score </t>
  </si>
  <si>
    <t>Anglian Water</t>
  </si>
  <si>
    <t>Hafren Dyfrdwy</t>
  </si>
  <si>
    <t>Northumbrian Water</t>
  </si>
  <si>
    <t>Severn Trent Water</t>
  </si>
  <si>
    <t>South West Water</t>
  </si>
  <si>
    <t>Southern Water</t>
  </si>
  <si>
    <t>Thames Water</t>
  </si>
  <si>
    <t>United Utilities</t>
  </si>
  <si>
    <t>Wessex Water</t>
  </si>
  <si>
    <t>Yorkshire Water</t>
  </si>
  <si>
    <t>Median</t>
  </si>
  <si>
    <t>Best performing quartile</t>
  </si>
  <si>
    <t>Worst performing quartile</t>
  </si>
  <si>
    <t>Water Only companies (WOCs)</t>
  </si>
  <si>
    <t>Affinity Water</t>
  </si>
  <si>
    <t>Bristol Water</t>
  </si>
  <si>
    <t>Cambridge Water</t>
  </si>
  <si>
    <t>Essex &amp; Suffolk Water</t>
  </si>
  <si>
    <t>Portsmouth Water</t>
  </si>
  <si>
    <t>SES Water</t>
  </si>
  <si>
    <t>South East Water</t>
  </si>
  <si>
    <t>South Staffs Water</t>
  </si>
  <si>
    <t xml:space="preserve">Total Household connections </t>
  </si>
  <si>
    <t>Total Complaints</t>
  </si>
  <si>
    <t>Per 10,000 Connections</t>
  </si>
  <si>
    <t>Company</t>
  </si>
  <si>
    <t>Number</t>
  </si>
  <si>
    <t>% of Total</t>
  </si>
  <si>
    <t>Percentages may not add to 100 because of rounding</t>
  </si>
  <si>
    <t>South Staffordshire Water</t>
  </si>
  <si>
    <t>Complaints received by companies</t>
  </si>
  <si>
    <t xml:space="preserve">Billed Properties  </t>
  </si>
  <si>
    <t>Complaints</t>
  </si>
  <si>
    <t>per 10,000 connections</t>
  </si>
  <si>
    <t>% of total complaints</t>
  </si>
  <si>
    <t>%</t>
  </si>
  <si>
    <t xml:space="preserve"> </t>
  </si>
  <si>
    <t xml:space="preserve">Stage 2 complaints </t>
  </si>
  <si>
    <t>Total</t>
  </si>
  <si>
    <t>Others*</t>
  </si>
  <si>
    <t>N/A</t>
  </si>
  <si>
    <t>*Includes HH complaints against retailers, new appointments</t>
  </si>
  <si>
    <t>and variations, third party intermediaries or where the company</t>
  </si>
  <si>
    <t>was not known.</t>
  </si>
  <si>
    <t>2021/22</t>
  </si>
  <si>
    <t>2022/23</t>
  </si>
  <si>
    <t>2023/24</t>
  </si>
  <si>
    <t>2024/25</t>
  </si>
  <si>
    <t xml:space="preserve">Total </t>
  </si>
  <si>
    <t>NA</t>
  </si>
  <si>
    <t xml:space="preserve">Total complaints </t>
  </si>
  <si>
    <t xml:space="preserve">Billing </t>
  </si>
  <si>
    <t>Water</t>
  </si>
  <si>
    <t>2022-23</t>
  </si>
  <si>
    <t>2023-24</t>
  </si>
  <si>
    <t>2024-25</t>
  </si>
  <si>
    <t>Stage 2 (%)</t>
  </si>
  <si>
    <t xml:space="preserve">CCW complaints </t>
  </si>
  <si>
    <t>Wastewater</t>
  </si>
  <si>
    <t xml:space="preserve">CCW investigations </t>
  </si>
  <si>
    <t>Appendix 2a - Total complaints to Water and Sewerage companies (WaSCs) from household customers per category and 10,000 connections in 2025-26</t>
  </si>
  <si>
    <t>Appendix 2b - Total complaints to Water Only companies (WOCs) from household customers per category and 10,000 connections in 2025-26</t>
  </si>
  <si>
    <t>Total complaints to WOCs per 10,000 connections in 2025-26 and increase/decrease on previous year</t>
  </si>
  <si>
    <t>Total complaints to WaSCs per 10,000 connections in 2025-26 and increase/decrease on previous year</t>
  </si>
  <si>
    <t>Complaints to CCW about WaSCs per 10,000 connections in 2025-26 and increase/decrease on previous year</t>
  </si>
  <si>
    <t>Complaints to CCW about WOCs per 10,000 connections in 2025-26 and increase/decrease on previous year</t>
  </si>
  <si>
    <t xml:space="preserve">Appendix 7b - Household customer complaints to CCW about Water Only companies (WOCs) in 2025-26 </t>
  </si>
  <si>
    <t xml:space="preserve">Appendix 7a - Household customer complaints to CCW about Water and Sewerage companies (WaSCs) in 2025-26 </t>
  </si>
  <si>
    <t>Billing complaints</t>
  </si>
  <si>
    <t>Water complaints</t>
  </si>
  <si>
    <t xml:space="preserve">Water connected properties    </t>
  </si>
  <si>
    <t>Appendix 4a - Water category complaints from household customers received by Water and Sewerage companies (WaSCs) in 2025-26</t>
  </si>
  <si>
    <t>Appendix 4b - Water category complaints from household customers received by Water Only companies (WOCs) in 2025-26</t>
  </si>
  <si>
    <t>Appendix 3a - Billing category complaints from household customers received by Water and Sewerage companies (WaSCs) in 2025-26</t>
  </si>
  <si>
    <t>Appendix 3b - Billing category complaints from household customers received by Water Only companies (WOCs) in 2025-26</t>
  </si>
  <si>
    <t>Appendix 6a - Stage 2 complaints per 10,000 connections (customers contact more than once) to Water and Sewerage companies (WaSCs) in 2025-26</t>
  </si>
  <si>
    <t>Appendix 6b -  Stage 2 complaints per 10,000 connections (customers contact more than once) to Water Only companies (WOCs) in 2025-26</t>
  </si>
  <si>
    <t>Water category complaints to WOCs per 10,000 connections in 2025-26 and increase/decrease on previous year</t>
  </si>
  <si>
    <t xml:space="preserve"> Water category complaints to WaSCs per 10,000 connections in 2025-26 and increase/decrease on previous year</t>
  </si>
  <si>
    <t>Billing category complaints to WOCs per 10,000 connections in 2025-26 and increase/decrease on previous year</t>
  </si>
  <si>
    <t>Appendix 5a - Wastewater category complaints from household customers received by Water and Sewerage companies (WaSCs) in 2025-26</t>
  </si>
  <si>
    <t>Appendix 5a - Wastewater category complaints from household customers received by Water only companies (WOCs) in 2025-26</t>
  </si>
  <si>
    <t xml:space="preserve">Wastewater connected properties  </t>
  </si>
  <si>
    <t>Wastewater Complaints</t>
  </si>
  <si>
    <t>Essex and Suffolk Water</t>
  </si>
  <si>
    <t xml:space="preserve">Total household connections </t>
  </si>
  <si>
    <t>Stage 1 complaints</t>
  </si>
  <si>
    <t>2025/26</t>
  </si>
  <si>
    <t>% difference to 2024/25</t>
  </si>
  <si>
    <t>Complaints to CCW per 10,000 connections</t>
  </si>
  <si>
    <t xml:space="preserve">* - Southern Water figures were affected by overreporting of operational telephone complaints </t>
  </si>
  <si>
    <t>Billing category complaints to WaSCs per 10,000 connections in 2025-26 and increase/decrease on previous year</t>
  </si>
  <si>
    <t>Wastewater category complaints to WaSCs per 10,000 connections in 2025-26 and increase/decrease on previous year</t>
  </si>
  <si>
    <t>Stage 2 complaints to WaSCs per 10,000 connections in 2025-26 and increase/decrease on previous year</t>
  </si>
  <si>
    <t>Stage 2 complaints to WOCs per 10,000 connections in 2025-26 and increase/decrease on previous year</t>
  </si>
  <si>
    <t>Appendix 9a - Total complaints to Water and Sewerage companies (WaSCs) from household customers from 2022-23 to 2025-26</t>
  </si>
  <si>
    <t>Appendix 9b - Total complaints to Water Only companies (WOCs) from household customers from 2022-23 to 2025-26</t>
  </si>
  <si>
    <t>Appendix 8a - Household complaints to CCW about Water and Sewerage companies (WaSCs) from 2021-22 to 2025-26</t>
  </si>
  <si>
    <t>Appendix 8b - Household complaints to CCW about Water Only companies (WOCs) from 2021-22 to 2025-26</t>
  </si>
  <si>
    <t>2025-26</t>
  </si>
  <si>
    <t>change on 25-26</t>
  </si>
  <si>
    <r>
      <t>D</t>
    </r>
    <r>
      <rPr>
        <sz val="12"/>
        <color theme="1"/>
        <rFont val="Montserrat"/>
      </rPr>
      <t>ŵ</t>
    </r>
    <r>
      <rPr>
        <sz val="11"/>
        <color theme="1"/>
        <rFont val="Montserrat"/>
      </rPr>
      <t>r Cymru Welsh Water</t>
    </r>
  </si>
  <si>
    <t>Dŵr Cymru Welsh Water</t>
  </si>
  <si>
    <t xml:space="preserve">** - Affinity Water retrospecitively updated the number of complaints from 10,285 to 5,160 due to overreporting. </t>
  </si>
  <si>
    <t>Appendix 1b - Complaint effort metric calculation in 2025-26</t>
  </si>
  <si>
    <t>Water Complaints</t>
  </si>
  <si>
    <t xml:space="preserve">Complaints to CCW </t>
  </si>
  <si>
    <t xml:space="preserve">
*Includes HH complaints against retailers, new appointmentsand variations, third party intermediaries or where the company was not known.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</si>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</sst>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##0"/>
    <numFmt numFmtId="167" formatCode="[Magenta]&quot;Err&quot;;[Magenta]&quot;Err&quot;;[Blue]&quot;OK&quot;"/>
    <numFmt numFmtId="168" formatCode="#,##0_);[Red]\(#,##0\);\-_)"/>
    <numFmt numFmtId="169" formatCode="0.0_)%;[Red]\(0.0%\);0.0_)%"/>
    <numFmt numFmtId="170" formatCode="[Red][&gt;1]&quot;&gt;100 %&quot;;[Red]\(0.0%\);0.0_)%"/>
    <numFmt numFmtId="171" formatCode="[Blue]&quot;P&quot;;;[Red]&quot;O&quot;"/>
    <numFmt numFmtId="173" formatCode="0.0%"/>
    <numFmt numFmtId="174" formatCode="0.0000"/>
    <numFmt numFmtId="175" formatCode="_-* #,##0.0000_-;\-* #,##0.0000_-;_-* &quot;-&quot;??_-;_-@_-"/>
    <numFmt numFmtId="176" formatCode="##0.00"/>
  </numFmts>
  <fonts count="7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FF0000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 MT"/>
    </font>
    <font>
      <sz val="18"/>
      <name val="Arial MT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u/>
      <sz val="10"/>
      <name val="Arial"/>
      <family val="2"/>
    </font>
    <font>
      <sz val="12"/>
      <color indexed="12"/>
      <name val="0"/>
    </font>
    <font>
      <b/>
      <sz val="10"/>
      <color indexed="8"/>
      <name val="Wingdings 2"/>
      <family val="1"/>
      <charset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name val="Comic Sans MS"/>
      <family val="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8"/>
      <name val="Arial"/>
      <family val="2"/>
    </font>
    <font>
      <b/>
      <sz val="11"/>
      <name val="Montserrat"/>
    </font>
    <font>
      <sz val="11"/>
      <color rgb="FFFF0000"/>
      <name val="Montserrat"/>
    </font>
    <font>
      <sz val="10"/>
      <color rgb="FFFF0000"/>
      <name val="Montserrat"/>
    </font>
    <font>
      <sz val="11"/>
      <color theme="0"/>
      <name val="Montserrat"/>
    </font>
    <font>
      <b/>
      <sz val="11"/>
      <color theme="0"/>
      <name val="Montserrat"/>
    </font>
    <font>
      <sz val="11"/>
      <name val="Montserrat"/>
    </font>
    <font>
      <sz val="11"/>
      <color theme="1"/>
      <name val="Montserrat"/>
    </font>
    <font>
      <sz val="12"/>
      <color theme="1"/>
      <name val="Montserrat"/>
    </font>
    <font>
      <i/>
      <sz val="10"/>
      <name val="Montserrat"/>
    </font>
    <font>
      <sz val="10"/>
      <name val="Montserrat"/>
    </font>
    <font>
      <b/>
      <sz val="10"/>
      <name val="Montserrat"/>
    </font>
    <font>
      <b/>
      <sz val="10"/>
      <color theme="0"/>
      <name val="Montserrat"/>
    </font>
    <font>
      <sz val="11"/>
      <color indexed="8"/>
      <name val="Montserrat"/>
    </font>
    <font>
      <sz val="9"/>
      <name val="Montserrat"/>
    </font>
    <font>
      <sz val="10"/>
      <color theme="1"/>
      <name val="Montserrat"/>
    </font>
    <font>
      <b/>
      <sz val="11"/>
      <color theme="1"/>
      <name val="Montserrat"/>
    </font>
    <font>
      <b/>
      <sz val="10"/>
      <color theme="1"/>
      <name val="Montserrat"/>
    </font>
    <font>
      <b/>
      <sz val="12"/>
      <color theme="1"/>
      <name val="Montserrat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7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1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 applyNumberFormat="0" applyFont="0" applyFill="0" applyBorder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4" borderId="0" applyNumberFormat="0" applyBorder="0" applyAlignment="0" applyProtection="0"/>
    <xf numFmtId="0" fontId="17" fillId="8" borderId="0" applyNumberFormat="0" applyBorder="0" applyAlignment="0" applyProtection="0"/>
    <xf numFmtId="0" fontId="21" fillId="25" borderId="10" applyNumberFormat="0" applyAlignment="0" applyProtection="0"/>
    <xf numFmtId="0" fontId="23" fillId="26" borderId="11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2" fillId="26" borderId="0" applyNumberFormat="0" applyFont="0" applyBorder="0" applyAlignment="0" applyProtection="0"/>
    <xf numFmtId="0" fontId="33" fillId="0" borderId="0" applyNumberFormat="0" applyFill="0" applyBorder="0" applyAlignment="0" applyProtection="0"/>
    <xf numFmtId="167" fontId="34" fillId="0" borderId="0" applyFill="0" applyBorder="0">
      <alignment horizontal="right"/>
    </xf>
    <xf numFmtId="15" fontId="32" fillId="0" borderId="0" applyFont="0" applyFill="0" applyBorder="0" applyProtection="0">
      <alignment horizontal="center"/>
    </xf>
    <xf numFmtId="0" fontId="32" fillId="8" borderId="0" applyNumberFormat="0" applyFont="0" applyBorder="0" applyAlignment="0" applyProtection="0"/>
    <xf numFmtId="171" fontId="37" fillId="0" borderId="0" applyFill="0" applyBorder="0" applyProtection="0"/>
    <xf numFmtId="168" fontId="9" fillId="27" borderId="12" applyNumberFormat="0" applyAlignment="0" applyProtection="0"/>
    <xf numFmtId="168" fontId="30" fillId="25" borderId="12" applyNumberFormat="0" applyAlignment="0" applyProtection="0"/>
    <xf numFmtId="168" fontId="30" fillId="25" borderId="12" applyNumberFormat="0" applyAlignment="0" applyProtection="0"/>
    <xf numFmtId="168" fontId="30" fillId="25" borderId="12" applyNumberFormat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5" fontId="32" fillId="0" borderId="0" applyFont="0" applyFill="0" applyBorder="0" applyProtection="0">
      <alignment horizontal="center"/>
    </xf>
    <xf numFmtId="169" fontId="36" fillId="28" borderId="13" applyAlignment="0">
      <protection locked="0"/>
    </xf>
    <xf numFmtId="168" fontId="36" fillId="28" borderId="13" applyAlignment="0">
      <protection locked="0"/>
    </xf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32" fillId="0" borderId="12" applyNumberFormat="0" applyFont="0" applyAlignment="0" applyProtection="0"/>
    <xf numFmtId="0" fontId="32" fillId="0" borderId="14" applyNumberFormat="0" applyFont="0" applyAlignment="0" applyProtection="0"/>
    <xf numFmtId="0" fontId="32" fillId="15" borderId="0" applyNumberFormat="0" applyFont="0" applyBorder="0" applyAlignment="0" applyProtection="0"/>
    <xf numFmtId="0" fontId="32" fillId="0" borderId="0" applyFont="0" applyFill="0" applyBorder="0" applyAlignment="0" applyProtection="0"/>
    <xf numFmtId="0" fontId="16" fillId="9" borderId="0" applyNumberFormat="0" applyBorder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5" fillId="0" borderId="17" applyNumberFormat="0" applyFill="0" applyAlignment="0" applyProtection="0"/>
    <xf numFmtId="0" fontId="15" fillId="0" borderId="0" applyNumberFormat="0" applyFill="0" applyBorder="0" applyAlignment="0" applyProtection="0"/>
    <xf numFmtId="0" fontId="19" fillId="12" borderId="10" applyNumberFormat="0" applyAlignment="0" applyProtection="0"/>
    <xf numFmtId="0" fontId="22" fillId="0" borderId="18" applyNumberFormat="0" applyFill="0" applyAlignment="0" applyProtection="0"/>
    <xf numFmtId="0" fontId="18" fillId="28" borderId="0" applyNumberFormat="0" applyBorder="0" applyAlignment="0" applyProtection="0"/>
    <xf numFmtId="0" fontId="29" fillId="0" borderId="0"/>
    <xf numFmtId="0" fontId="5" fillId="0" borderId="0"/>
    <xf numFmtId="0" fontId="28" fillId="0" borderId="0"/>
    <xf numFmtId="0" fontId="5" fillId="0" borderId="0"/>
    <xf numFmtId="0" fontId="42" fillId="0" borderId="0"/>
    <xf numFmtId="0" fontId="43" fillId="0" borderId="0"/>
    <xf numFmtId="0" fontId="5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28" fillId="29" borderId="19" applyNumberFormat="0" applyFont="0" applyAlignment="0" applyProtection="0"/>
    <xf numFmtId="0" fontId="20" fillId="25" borderId="20" applyNumberFormat="0" applyAlignment="0" applyProtection="0"/>
    <xf numFmtId="40" fontId="38" fillId="30" borderId="0">
      <alignment horizontal="right"/>
    </xf>
    <xf numFmtId="0" fontId="39" fillId="30" borderId="0">
      <alignment horizontal="right"/>
    </xf>
    <xf numFmtId="0" fontId="40" fillId="30" borderId="21"/>
    <xf numFmtId="0" fontId="40" fillId="0" borderId="0" applyBorder="0">
      <alignment horizontal="centerContinuous"/>
    </xf>
    <xf numFmtId="0" fontId="41" fillId="0" borderId="0" applyBorder="0">
      <alignment horizontal="centerContinuous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5" fillId="0" borderId="0" applyFont="0" applyFill="0" applyBorder="0" applyAlignment="0" applyProtection="0"/>
    <xf numFmtId="4" fontId="44" fillId="28" borderId="22" applyNumberFormat="0" applyProtection="0">
      <alignment vertical="center"/>
    </xf>
    <xf numFmtId="4" fontId="45" fillId="31" borderId="22" applyNumberFormat="0" applyProtection="0">
      <alignment vertical="center"/>
    </xf>
    <xf numFmtId="4" fontId="44" fillId="31" borderId="22" applyNumberFormat="0" applyProtection="0">
      <alignment horizontal="left" vertical="center" indent="1"/>
    </xf>
    <xf numFmtId="0" fontId="44" fillId="31" borderId="22" applyNumberFormat="0" applyProtection="0">
      <alignment horizontal="left" vertical="top" indent="1"/>
    </xf>
    <xf numFmtId="4" fontId="44" fillId="32" borderId="0" applyNumberFormat="0" applyProtection="0">
      <alignment horizontal="left" vertical="center" indent="1"/>
    </xf>
    <xf numFmtId="4" fontId="43" fillId="8" borderId="22" applyNumberFormat="0" applyProtection="0">
      <alignment horizontal="right" vertical="center"/>
    </xf>
    <xf numFmtId="4" fontId="43" fillId="14" borderId="22" applyNumberFormat="0" applyProtection="0">
      <alignment horizontal="right" vertical="center"/>
    </xf>
    <xf numFmtId="4" fontId="43" fillId="22" borderId="22" applyNumberFormat="0" applyProtection="0">
      <alignment horizontal="right" vertical="center"/>
    </xf>
    <xf numFmtId="4" fontId="43" fillId="16" borderId="22" applyNumberFormat="0" applyProtection="0">
      <alignment horizontal="right" vertical="center"/>
    </xf>
    <xf numFmtId="4" fontId="43" fillId="20" borderId="22" applyNumberFormat="0" applyProtection="0">
      <alignment horizontal="right" vertical="center"/>
    </xf>
    <xf numFmtId="4" fontId="43" fillId="24" borderId="22" applyNumberFormat="0" applyProtection="0">
      <alignment horizontal="right" vertical="center"/>
    </xf>
    <xf numFmtId="4" fontId="43" fillId="23" borderId="22" applyNumberFormat="0" applyProtection="0">
      <alignment horizontal="right" vertical="center"/>
    </xf>
    <xf numFmtId="4" fontId="43" fillId="33" borderId="22" applyNumberFormat="0" applyProtection="0">
      <alignment horizontal="right" vertical="center"/>
    </xf>
    <xf numFmtId="4" fontId="43" fillId="15" borderId="22" applyNumberFormat="0" applyProtection="0">
      <alignment horizontal="right" vertical="center"/>
    </xf>
    <xf numFmtId="4" fontId="44" fillId="34" borderId="23" applyNumberFormat="0" applyProtection="0">
      <alignment horizontal="left" vertical="center" indent="1"/>
    </xf>
    <xf numFmtId="4" fontId="43" fillId="35" borderId="0" applyNumberFormat="0" applyProtection="0">
      <alignment horizontal="left" vertical="center" indent="1"/>
    </xf>
    <xf numFmtId="4" fontId="46" fillId="36" borderId="0" applyNumberFormat="0" applyProtection="0">
      <alignment horizontal="left" vertical="center" indent="1"/>
    </xf>
    <xf numFmtId="4" fontId="46" fillId="36" borderId="0" applyNumberFormat="0" applyProtection="0">
      <alignment horizontal="left" vertical="center" indent="1"/>
    </xf>
    <xf numFmtId="4" fontId="43" fillId="37" borderId="22" applyNumberFormat="0" applyProtection="0">
      <alignment horizontal="right" vertical="center"/>
    </xf>
    <xf numFmtId="4" fontId="43" fillId="35" borderId="0" applyNumberFormat="0" applyProtection="0">
      <alignment horizontal="left" vertical="center" indent="1"/>
    </xf>
    <xf numFmtId="4" fontId="43" fillId="35" borderId="0" applyNumberFormat="0" applyProtection="0">
      <alignment horizontal="left" vertical="center" indent="1"/>
    </xf>
    <xf numFmtId="4" fontId="43" fillId="32" borderId="0" applyNumberFormat="0" applyProtection="0">
      <alignment horizontal="left" vertical="center" indent="1"/>
    </xf>
    <xf numFmtId="4" fontId="43" fillId="32" borderId="0" applyNumberFormat="0" applyProtection="0">
      <alignment horizontal="left" vertical="center" indent="1"/>
    </xf>
    <xf numFmtId="0" fontId="5" fillId="36" borderId="22" applyNumberFormat="0" applyProtection="0">
      <alignment horizontal="left" vertical="center" indent="1"/>
    </xf>
    <xf numFmtId="0" fontId="5" fillId="36" borderId="22" applyNumberFormat="0" applyProtection="0">
      <alignment horizontal="left" vertical="center" indent="1"/>
    </xf>
    <xf numFmtId="0" fontId="5" fillId="36" borderId="22" applyNumberFormat="0" applyProtection="0">
      <alignment horizontal="left" vertical="top" indent="1"/>
    </xf>
    <xf numFmtId="0" fontId="5" fillId="36" borderId="22" applyNumberFormat="0" applyProtection="0">
      <alignment horizontal="left" vertical="top" indent="1"/>
    </xf>
    <xf numFmtId="0" fontId="5" fillId="32" borderId="22" applyNumberFormat="0" applyProtection="0">
      <alignment horizontal="left" vertical="center" indent="1"/>
    </xf>
    <xf numFmtId="0" fontId="5" fillId="32" borderId="22" applyNumberFormat="0" applyProtection="0">
      <alignment horizontal="left" vertical="center" indent="1"/>
    </xf>
    <xf numFmtId="0" fontId="5" fillId="32" borderId="22" applyNumberFormat="0" applyProtection="0">
      <alignment horizontal="left" vertical="top" indent="1"/>
    </xf>
    <xf numFmtId="0" fontId="5" fillId="32" borderId="22" applyNumberFormat="0" applyProtection="0">
      <alignment horizontal="left" vertical="top" indent="1"/>
    </xf>
    <xf numFmtId="0" fontId="5" fillId="38" borderId="22" applyNumberFormat="0" applyProtection="0">
      <alignment horizontal="left" vertical="center" indent="1"/>
    </xf>
    <xf numFmtId="0" fontId="5" fillId="38" borderId="22" applyNumberFormat="0" applyProtection="0">
      <alignment horizontal="left" vertical="center" indent="1"/>
    </xf>
    <xf numFmtId="0" fontId="5" fillId="38" borderId="22" applyNumberFormat="0" applyProtection="0">
      <alignment horizontal="left" vertical="top" indent="1"/>
    </xf>
    <xf numFmtId="0" fontId="5" fillId="38" borderId="22" applyNumberFormat="0" applyProtection="0">
      <alignment horizontal="left" vertical="top" indent="1"/>
    </xf>
    <xf numFmtId="0" fontId="5" fillId="39" borderId="22" applyNumberFormat="0" applyProtection="0">
      <alignment horizontal="left" vertical="center" indent="1"/>
    </xf>
    <xf numFmtId="0" fontId="5" fillId="39" borderId="22" applyNumberFormat="0" applyProtection="0">
      <alignment horizontal="left" vertical="center" indent="1"/>
    </xf>
    <xf numFmtId="0" fontId="5" fillId="39" borderId="22" applyNumberFormat="0" applyProtection="0">
      <alignment horizontal="left" vertical="top" indent="1"/>
    </xf>
    <xf numFmtId="0" fontId="5" fillId="39" borderId="22" applyNumberFormat="0" applyProtection="0">
      <alignment horizontal="left" vertical="top" indent="1"/>
    </xf>
    <xf numFmtId="4" fontId="43" fillId="40" borderId="22" applyNumberFormat="0" applyProtection="0">
      <alignment vertical="center"/>
    </xf>
    <xf numFmtId="4" fontId="47" fillId="40" borderId="22" applyNumberFormat="0" applyProtection="0">
      <alignment vertical="center"/>
    </xf>
    <xf numFmtId="4" fontId="43" fillId="40" borderId="22" applyNumberFormat="0" applyProtection="0">
      <alignment horizontal="left" vertical="center" indent="1"/>
    </xf>
    <xf numFmtId="0" fontId="43" fillId="40" borderId="22" applyNumberFormat="0" applyProtection="0">
      <alignment horizontal="left" vertical="top" indent="1"/>
    </xf>
    <xf numFmtId="4" fontId="43" fillId="35" borderId="22" applyNumberFormat="0" applyProtection="0">
      <alignment horizontal="right" vertical="center"/>
    </xf>
    <xf numFmtId="4" fontId="47" fillId="35" borderId="22" applyNumberFormat="0" applyProtection="0">
      <alignment horizontal="right" vertical="center"/>
    </xf>
    <xf numFmtId="4" fontId="43" fillId="37" borderId="22" applyNumberFormat="0" applyProtection="0">
      <alignment horizontal="left" vertical="center" indent="1"/>
    </xf>
    <xf numFmtId="0" fontId="43" fillId="32" borderId="22" applyNumberFormat="0" applyProtection="0">
      <alignment horizontal="left" vertical="top" indent="1"/>
    </xf>
    <xf numFmtId="4" fontId="48" fillId="41" borderId="0" applyNumberFormat="0" applyProtection="0">
      <alignment horizontal="left" vertical="center" indent="1"/>
    </xf>
    <xf numFmtId="4" fontId="48" fillId="41" borderId="0" applyNumberFormat="0" applyProtection="0">
      <alignment horizontal="left" vertical="center" indent="1"/>
    </xf>
    <xf numFmtId="4" fontId="31" fillId="35" borderId="22" applyNumberFormat="0" applyProtection="0">
      <alignment horizontal="right" vertical="center"/>
    </xf>
    <xf numFmtId="49" fontId="3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6" fillId="0" borderId="24" applyNumberFormat="0" applyFill="0" applyAlignment="0" applyProtection="0"/>
    <xf numFmtId="0" fontId="24" fillId="0" borderId="0" applyNumberFormat="0" applyFill="0" applyBorder="0" applyAlignment="0" applyProtection="0"/>
    <xf numFmtId="0" fontId="5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50" fillId="0" borderId="0" applyFont="0" applyFill="0" applyBorder="0" applyAlignment="0" applyProtection="0"/>
    <xf numFmtId="43" fontId="50" fillId="0" borderId="0" applyFont="0" applyFill="0" applyBorder="0" applyAlignment="0" applyProtection="0"/>
  </cellStyleXfs>
  <cellXfs count="362">
    <xf numFmtId="0" fontId="0" fillId="0" borderId="0" xfId="0"/>
    <xf numFmtId="3" fontId="6" fillId="2" borderId="0" xfId="2" applyNumberFormat="1" applyFont="1" applyFill="1"/>
    <xf numFmtId="0" fontId="6" fillId="2" borderId="0" xfId="2" applyFont="1" applyFill="1" applyAlignment="1">
      <alignment horizontal="left"/>
    </xf>
    <xf numFmtId="0" fontId="4" fillId="2" borderId="0" xfId="0" applyFont="1" applyFill="1"/>
    <xf numFmtId="0" fontId="4" fillId="2" borderId="0" xfId="2" applyFont="1" applyFill="1"/>
    <xf numFmtId="0" fontId="6" fillId="2" borderId="0" xfId="1" applyFont="1" applyFill="1"/>
    <xf numFmtId="0" fontId="6" fillId="2" borderId="0" xfId="0" applyFont="1" applyFill="1"/>
    <xf numFmtId="3" fontId="6" fillId="2" borderId="0" xfId="0" applyNumberFormat="1" applyFont="1" applyFill="1"/>
    <xf numFmtId="3" fontId="4" fillId="2" borderId="0" xfId="0" applyNumberFormat="1" applyFont="1" applyFill="1"/>
    <xf numFmtId="0" fontId="7" fillId="0" borderId="0" xfId="0" applyFont="1" applyAlignment="1">
      <alignment vertical="center"/>
    </xf>
    <xf numFmtId="165" fontId="4" fillId="2" borderId="0" xfId="0" applyNumberFormat="1" applyFont="1" applyFill="1"/>
    <xf numFmtId="0" fontId="10" fillId="2" borderId="0" xfId="2" applyFont="1" applyFill="1"/>
    <xf numFmtId="3" fontId="8" fillId="2" borderId="1" xfId="1" applyNumberFormat="1" applyFont="1" applyFill="1" applyBorder="1" applyAlignment="1">
      <alignment horizontal="center"/>
    </xf>
    <xf numFmtId="0" fontId="5" fillId="2" borderId="0" xfId="0" applyFont="1" applyFill="1"/>
    <xf numFmtId="0" fontId="53" fillId="0" borderId="0" xfId="0" applyFont="1"/>
    <xf numFmtId="0" fontId="52" fillId="0" borderId="0" xfId="0" applyFont="1"/>
    <xf numFmtId="0" fontId="0" fillId="5" borderId="0" xfId="0" applyFill="1"/>
    <xf numFmtId="164" fontId="0" fillId="0" borderId="0" xfId="0" applyNumberFormat="1"/>
    <xf numFmtId="9" fontId="0" fillId="0" borderId="0" xfId="212" applyFont="1"/>
    <xf numFmtId="2" fontId="0" fillId="0" borderId="0" xfId="0" applyNumberFormat="1"/>
    <xf numFmtId="9" fontId="0" fillId="0" borderId="0" xfId="212" applyFont="1" applyFill="1"/>
    <xf numFmtId="9" fontId="0" fillId="0" borderId="0" xfId="212" applyFont="1" applyBorder="1"/>
    <xf numFmtId="0" fontId="54" fillId="0" borderId="0" xfId="0" applyFont="1" applyAlignment="1">
      <alignment horizontal="left"/>
    </xf>
    <xf numFmtId="0" fontId="54" fillId="0" borderId="0" xfId="0" applyFont="1" applyAlignment="1">
      <alignment horizontal="right"/>
    </xf>
    <xf numFmtId="0" fontId="51" fillId="0" borderId="0" xfId="0" applyFont="1" applyAlignment="1">
      <alignment horizontal="right"/>
    </xf>
    <xf numFmtId="1" fontId="0" fillId="0" borderId="0" xfId="212" applyNumberFormat="1" applyFont="1" applyFill="1" applyBorder="1"/>
    <xf numFmtId="9" fontId="0" fillId="0" borderId="0" xfId="212" applyFont="1" applyFill="1" applyBorder="1"/>
    <xf numFmtId="0" fontId="52" fillId="0" borderId="31" xfId="0" applyFont="1" applyBorder="1"/>
    <xf numFmtId="173" fontId="0" fillId="0" borderId="0" xfId="212" applyNumberFormat="1" applyFont="1" applyFill="1"/>
    <xf numFmtId="173" fontId="0" fillId="0" borderId="0" xfId="212" applyNumberFormat="1" applyFont="1"/>
    <xf numFmtId="164" fontId="0" fillId="0" borderId="0" xfId="212" applyNumberFormat="1" applyFont="1"/>
    <xf numFmtId="2" fontId="52" fillId="0" borderId="0" xfId="0" applyNumberFormat="1" applyFont="1"/>
    <xf numFmtId="2" fontId="0" fillId="0" borderId="0" xfId="212" applyNumberFormat="1" applyFont="1" applyFill="1"/>
    <xf numFmtId="2" fontId="0" fillId="0" borderId="0" xfId="212" applyNumberFormat="1" applyFont="1"/>
    <xf numFmtId="173" fontId="0" fillId="0" borderId="0" xfId="212" applyNumberFormat="1" applyFont="1" applyFill="1" applyBorder="1"/>
    <xf numFmtId="0" fontId="30" fillId="2" borderId="0" xfId="0" applyFont="1" applyFill="1"/>
    <xf numFmtId="0" fontId="0" fillId="2" borderId="0" xfId="0" applyFill="1"/>
    <xf numFmtId="0" fontId="52" fillId="0" borderId="0" xfId="0" applyFont="1" applyAlignment="1">
      <alignment horizontal="center"/>
    </xf>
    <xf numFmtId="0" fontId="52" fillId="0" borderId="36" xfId="0" applyFont="1" applyBorder="1"/>
    <xf numFmtId="164" fontId="0" fillId="0" borderId="48" xfId="0" applyNumberFormat="1" applyBorder="1"/>
    <xf numFmtId="164" fontId="0" fillId="0" borderId="47" xfId="0" applyNumberFormat="1" applyBorder="1"/>
    <xf numFmtId="9" fontId="0" fillId="0" borderId="48" xfId="212" applyFont="1" applyBorder="1"/>
    <xf numFmtId="0" fontId="52" fillId="0" borderId="26" xfId="0" applyFont="1" applyBorder="1"/>
    <xf numFmtId="0" fontId="52" fillId="0" borderId="21" xfId="0" applyFont="1" applyBorder="1"/>
    <xf numFmtId="164" fontId="0" fillId="0" borderId="48" xfId="212" applyNumberFormat="1" applyFont="1" applyFill="1" applyBorder="1"/>
    <xf numFmtId="0" fontId="0" fillId="0" borderId="36" xfId="0" applyBorder="1"/>
    <xf numFmtId="0" fontId="55" fillId="5" borderId="0" xfId="0" applyFont="1" applyFill="1"/>
    <xf numFmtId="2" fontId="0" fillId="0" borderId="48" xfId="0" applyNumberFormat="1" applyBorder="1"/>
    <xf numFmtId="2" fontId="0" fillId="0" borderId="49" xfId="0" applyNumberFormat="1" applyBorder="1"/>
    <xf numFmtId="0" fontId="55" fillId="0" borderId="0" xfId="0" applyFont="1"/>
    <xf numFmtId="0" fontId="0" fillId="5" borderId="57" xfId="0" applyFill="1" applyBorder="1"/>
    <xf numFmtId="164" fontId="0" fillId="0" borderId="33" xfId="0" applyNumberFormat="1" applyBorder="1"/>
    <xf numFmtId="164" fontId="0" fillId="0" borderId="57" xfId="0" applyNumberFormat="1" applyBorder="1"/>
    <xf numFmtId="0" fontId="0" fillId="5" borderId="33" xfId="0" applyFill="1" applyBorder="1"/>
    <xf numFmtId="2" fontId="0" fillId="0" borderId="1" xfId="212" applyNumberFormat="1" applyFont="1" applyFill="1" applyBorder="1"/>
    <xf numFmtId="9" fontId="0" fillId="0" borderId="1" xfId="212" applyFont="1" applyFill="1" applyBorder="1"/>
    <xf numFmtId="173" fontId="0" fillId="0" borderId="1" xfId="212" applyNumberFormat="1" applyFont="1" applyFill="1" applyBorder="1"/>
    <xf numFmtId="164" fontId="0" fillId="0" borderId="1" xfId="212" applyNumberFormat="1" applyFont="1" applyFill="1" applyBorder="1"/>
    <xf numFmtId="0" fontId="0" fillId="0" borderId="1" xfId="0" applyBorder="1"/>
    <xf numFmtId="164" fontId="0" fillId="0" borderId="1" xfId="0" applyNumberFormat="1" applyBorder="1"/>
    <xf numFmtId="173" fontId="52" fillId="0" borderId="1" xfId="212" applyNumberFormat="1" applyFont="1" applyFill="1" applyBorder="1"/>
    <xf numFmtId="0" fontId="0" fillId="2" borderId="1" xfId="0" applyFill="1" applyBorder="1"/>
    <xf numFmtId="0" fontId="0" fillId="2" borderId="26" xfId="0" applyFill="1" applyBorder="1"/>
    <xf numFmtId="164" fontId="4" fillId="2" borderId="0" xfId="0" applyNumberFormat="1" applyFont="1" applyFill="1"/>
    <xf numFmtId="16" fontId="0" fillId="2" borderId="0" xfId="0" applyNumberFormat="1" applyFill="1"/>
    <xf numFmtId="0" fontId="56" fillId="0" borderId="47" xfId="0" applyFont="1" applyBorder="1"/>
    <xf numFmtId="0" fontId="56" fillId="0" borderId="33" xfId="0" applyFont="1" applyBorder="1"/>
    <xf numFmtId="164" fontId="0" fillId="0" borderId="0" xfId="212" applyNumberFormat="1" applyFont="1" applyBorder="1"/>
    <xf numFmtId="0" fontId="56" fillId="0" borderId="0" xfId="0" applyFont="1"/>
    <xf numFmtId="0" fontId="0" fillId="0" borderId="0" xfId="212" applyNumberFormat="1" applyFont="1"/>
    <xf numFmtId="0" fontId="0" fillId="48" borderId="60" xfId="0" applyFill="1" applyBorder="1"/>
    <xf numFmtId="0" fontId="0" fillId="48" borderId="61" xfId="0" applyFill="1" applyBorder="1"/>
    <xf numFmtId="0" fontId="0" fillId="48" borderId="62" xfId="0" applyFill="1" applyBorder="1"/>
    <xf numFmtId="0" fontId="52" fillId="0" borderId="0" xfId="212" applyNumberFormat="1" applyFont="1"/>
    <xf numFmtId="0" fontId="0" fillId="0" borderId="0" xfId="212" applyNumberFormat="1" applyFont="1" applyFill="1"/>
    <xf numFmtId="0" fontId="52" fillId="0" borderId="0" xfId="212" applyNumberFormat="1" applyFont="1" applyFill="1" applyBorder="1"/>
    <xf numFmtId="0" fontId="0" fillId="0" borderId="0" xfId="212" applyNumberFormat="1" applyFont="1" applyFill="1" applyBorder="1"/>
    <xf numFmtId="164" fontId="0" fillId="0" borderId="32" xfId="212" applyNumberFormat="1" applyFont="1" applyBorder="1"/>
    <xf numFmtId="0" fontId="58" fillId="2" borderId="0" xfId="4" applyFont="1" applyFill="1"/>
    <xf numFmtId="0" fontId="59" fillId="2" borderId="0" xfId="4" applyFont="1" applyFill="1"/>
    <xf numFmtId="0" fontId="60" fillId="2" borderId="0" xfId="4" applyFont="1" applyFill="1"/>
    <xf numFmtId="0" fontId="61" fillId="2" borderId="0" xfId="4" applyFont="1" applyFill="1"/>
    <xf numFmtId="0" fontId="62" fillId="4" borderId="1" xfId="4" applyFont="1" applyFill="1" applyBorder="1" applyAlignment="1">
      <alignment horizontal="center" vertical="top" wrapText="1"/>
    </xf>
    <xf numFmtId="0" fontId="62" fillId="4" borderId="1" xfId="4" applyFont="1" applyFill="1" applyBorder="1" applyAlignment="1">
      <alignment horizontal="center" vertical="top"/>
    </xf>
    <xf numFmtId="0" fontId="62" fillId="4" borderId="4" xfId="2" applyFont="1" applyFill="1" applyBorder="1" applyAlignment="1">
      <alignment horizontal="center" vertical="top" wrapText="1"/>
    </xf>
    <xf numFmtId="0" fontId="62" fillId="4" borderId="1" xfId="2" applyFont="1" applyFill="1" applyBorder="1" applyAlignment="1">
      <alignment horizontal="center" vertical="top" wrapText="1"/>
    </xf>
    <xf numFmtId="3" fontId="63" fillId="5" borderId="1" xfId="4" applyNumberFormat="1" applyFont="1" applyFill="1" applyBorder="1" applyAlignment="1">
      <alignment horizontal="right"/>
    </xf>
    <xf numFmtId="3" fontId="63" fillId="5" borderId="1" xfId="4" applyNumberFormat="1" applyFont="1" applyFill="1" applyBorder="1"/>
    <xf numFmtId="164" fontId="63" fillId="5" borderId="1" xfId="4" applyNumberFormat="1" applyFont="1" applyFill="1" applyBorder="1"/>
    <xf numFmtId="9" fontId="63" fillId="5" borderId="1" xfId="212" applyFont="1" applyFill="1" applyBorder="1"/>
    <xf numFmtId="0" fontId="63" fillId="6" borderId="1" xfId="4" applyFont="1" applyFill="1" applyBorder="1" applyAlignment="1">
      <alignment horizontal="left"/>
    </xf>
    <xf numFmtId="0" fontId="63" fillId="5" borderId="1" xfId="4" applyFont="1" applyFill="1" applyBorder="1"/>
    <xf numFmtId="0" fontId="64" fillId="6" borderId="45" xfId="0" applyFont="1" applyFill="1" applyBorder="1"/>
    <xf numFmtId="1" fontId="63" fillId="5" borderId="1" xfId="4" applyNumberFormat="1" applyFont="1" applyFill="1" applyBorder="1"/>
    <xf numFmtId="3" fontId="62" fillId="4" borderId="1" xfId="4" applyNumberFormat="1" applyFont="1" applyFill="1" applyBorder="1"/>
    <xf numFmtId="165" fontId="62" fillId="4" borderId="1" xfId="4" applyNumberFormat="1" applyFont="1" applyFill="1" applyBorder="1"/>
    <xf numFmtId="9" fontId="62" fillId="4" borderId="1" xfId="212" applyFont="1" applyFill="1" applyBorder="1"/>
    <xf numFmtId="0" fontId="62" fillId="4" borderId="1" xfId="4" applyFont="1" applyFill="1" applyBorder="1"/>
    <xf numFmtId="0" fontId="66" fillId="2" borderId="0" xfId="2" applyFont="1" applyFill="1"/>
    <xf numFmtId="0" fontId="60" fillId="2" borderId="0" xfId="0" applyFont="1" applyFill="1"/>
    <xf numFmtId="0" fontId="67" fillId="2" borderId="0" xfId="2" applyFont="1" applyFill="1"/>
    <xf numFmtId="164" fontId="60" fillId="2" borderId="0" xfId="0" applyNumberFormat="1" applyFont="1" applyFill="1"/>
    <xf numFmtId="0" fontId="68" fillId="2" borderId="0" xfId="0" applyFont="1" applyFill="1"/>
    <xf numFmtId="3" fontId="60" fillId="2" borderId="0" xfId="4" applyNumberFormat="1" applyFont="1" applyFill="1"/>
    <xf numFmtId="9" fontId="63" fillId="5" borderId="9" xfId="212" applyFont="1" applyFill="1" applyBorder="1"/>
    <xf numFmtId="3" fontId="63" fillId="5" borderId="4" xfId="4" applyNumberFormat="1" applyFont="1" applyFill="1" applyBorder="1"/>
    <xf numFmtId="0" fontId="63" fillId="6" borderId="5" xfId="4" applyFont="1" applyFill="1" applyBorder="1" applyAlignment="1">
      <alignment horizontal="left"/>
    </xf>
    <xf numFmtId="3" fontId="63" fillId="5" borderId="65" xfId="4" applyNumberFormat="1" applyFont="1" applyFill="1" applyBorder="1"/>
    <xf numFmtId="0" fontId="64" fillId="6" borderId="4" xfId="0" applyFont="1" applyFill="1" applyBorder="1"/>
    <xf numFmtId="0" fontId="61" fillId="2" borderId="0" xfId="7" applyFont="1" applyFill="1"/>
    <xf numFmtId="0" fontId="62" fillId="4" borderId="1" xfId="0" applyFont="1" applyFill="1" applyBorder="1" applyAlignment="1">
      <alignment horizontal="center" vertical="top" wrapText="1"/>
    </xf>
    <xf numFmtId="0" fontId="60" fillId="4" borderId="0" xfId="0" applyFont="1" applyFill="1"/>
    <xf numFmtId="0" fontId="62" fillId="4" borderId="1" xfId="3" applyFont="1" applyFill="1" applyBorder="1" applyAlignment="1">
      <alignment horizontal="center" vertical="top"/>
    </xf>
    <xf numFmtId="0" fontId="62" fillId="4" borderId="1" xfId="3" applyFont="1" applyFill="1" applyBorder="1" applyAlignment="1">
      <alignment horizontal="center" vertical="top" wrapText="1"/>
    </xf>
    <xf numFmtId="3" fontId="63" fillId="5" borderId="1" xfId="9" applyNumberFormat="1" applyFont="1" applyFill="1" applyBorder="1" applyAlignment="1">
      <alignment horizontal="right"/>
    </xf>
    <xf numFmtId="0" fontId="63" fillId="6" borderId="1" xfId="2" applyFont="1" applyFill="1" applyBorder="1" applyAlignment="1">
      <alignment horizontal="left"/>
    </xf>
    <xf numFmtId="1" fontId="60" fillId="2" borderId="0" xfId="0" applyNumberFormat="1" applyFont="1" applyFill="1"/>
    <xf numFmtId="3" fontId="63" fillId="5" borderId="1" xfId="0" applyNumberFormat="1" applyFont="1" applyFill="1" applyBorder="1" applyAlignment="1">
      <alignment horizontal="right"/>
    </xf>
    <xf numFmtId="3" fontId="62" fillId="4" borderId="1" xfId="1" applyNumberFormat="1" applyFont="1" applyFill="1" applyBorder="1"/>
    <xf numFmtId="165" fontId="62" fillId="4" borderId="1" xfId="1" applyNumberFormat="1" applyFont="1" applyFill="1" applyBorder="1"/>
    <xf numFmtId="0" fontId="62" fillId="4" borderId="1" xfId="7" applyFont="1" applyFill="1" applyBorder="1"/>
    <xf numFmtId="9" fontId="69" fillId="4" borderId="0" xfId="212" applyFont="1" applyFill="1"/>
    <xf numFmtId="0" fontId="60" fillId="2" borderId="0" xfId="7" applyFont="1" applyFill="1"/>
    <xf numFmtId="3" fontId="60" fillId="2" borderId="0" xfId="7" applyNumberFormat="1" applyFont="1" applyFill="1"/>
    <xf numFmtId="0" fontId="60" fillId="2" borderId="0" xfId="7" applyFont="1" applyFill="1" applyAlignment="1">
      <alignment wrapText="1"/>
    </xf>
    <xf numFmtId="3" fontId="60" fillId="2" borderId="0" xfId="7" applyNumberFormat="1" applyFont="1" applyFill="1" applyAlignment="1">
      <alignment wrapText="1"/>
    </xf>
    <xf numFmtId="0" fontId="64" fillId="6" borderId="28" xfId="0" applyFont="1" applyFill="1" applyBorder="1"/>
    <xf numFmtId="0" fontId="63" fillId="6" borderId="4" xfId="2" applyFont="1" applyFill="1" applyBorder="1" applyAlignment="1">
      <alignment horizontal="left"/>
    </xf>
    <xf numFmtId="0" fontId="62" fillId="4" borderId="8" xfId="7" applyFont="1" applyFill="1" applyBorder="1" applyAlignment="1">
      <alignment horizontal="center" vertical="top"/>
    </xf>
    <xf numFmtId="0" fontId="62" fillId="4" borderId="27" xfId="7" applyFont="1" applyFill="1" applyBorder="1" applyAlignment="1">
      <alignment horizontal="center" vertical="top" wrapText="1"/>
    </xf>
    <xf numFmtId="166" fontId="70" fillId="5" borderId="1" xfId="0" applyNumberFormat="1" applyFont="1" applyFill="1" applyBorder="1" applyAlignment="1">
      <alignment horizontal="right" vertical="top"/>
    </xf>
    <xf numFmtId="0" fontId="62" fillId="4" borderId="2" xfId="0" applyFont="1" applyFill="1" applyBorder="1"/>
    <xf numFmtId="3" fontId="62" fillId="4" borderId="3" xfId="0" applyNumberFormat="1" applyFont="1" applyFill="1" applyBorder="1"/>
    <xf numFmtId="0" fontId="71" fillId="2" borderId="0" xfId="0" applyFont="1" applyFill="1"/>
    <xf numFmtId="0" fontId="70" fillId="6" borderId="29" xfId="0" applyFont="1" applyFill="1" applyBorder="1" applyAlignment="1">
      <alignment horizontal="left" vertical="top"/>
    </xf>
    <xf numFmtId="166" fontId="70" fillId="5" borderId="30" xfId="0" applyNumberFormat="1" applyFont="1" applyFill="1" applyBorder="1" applyAlignment="1">
      <alignment horizontal="right" vertical="top"/>
    </xf>
    <xf numFmtId="166" fontId="70" fillId="5" borderId="12" xfId="0" applyNumberFormat="1" applyFont="1" applyFill="1" applyBorder="1" applyAlignment="1">
      <alignment horizontal="right" vertical="top"/>
    </xf>
    <xf numFmtId="3" fontId="60" fillId="2" borderId="0" xfId="0" applyNumberFormat="1" applyFont="1" applyFill="1"/>
    <xf numFmtId="0" fontId="58" fillId="2" borderId="0" xfId="2" applyFont="1" applyFill="1"/>
    <xf numFmtId="0" fontId="59" fillId="2" borderId="0" xfId="2" applyFont="1" applyFill="1"/>
    <xf numFmtId="0" fontId="63" fillId="2" borderId="0" xfId="2" applyFont="1" applyFill="1"/>
    <xf numFmtId="0" fontId="62" fillId="4" borderId="1" xfId="2" applyFont="1" applyFill="1" applyBorder="1" applyAlignment="1">
      <alignment horizontal="center" vertical="top"/>
    </xf>
    <xf numFmtId="3" fontId="63" fillId="5" borderId="1" xfId="2" applyNumberFormat="1" applyFont="1" applyFill="1" applyBorder="1"/>
    <xf numFmtId="3" fontId="63" fillId="5" borderId="1" xfId="3" applyNumberFormat="1" applyFont="1" applyFill="1" applyBorder="1"/>
    <xf numFmtId="164" fontId="63" fillId="5" borderId="1" xfId="3" applyNumberFormat="1" applyFont="1" applyFill="1" applyBorder="1"/>
    <xf numFmtId="3" fontId="64" fillId="5" borderId="1" xfId="3" applyNumberFormat="1" applyFont="1" applyFill="1" applyBorder="1"/>
    <xf numFmtId="9" fontId="64" fillId="5" borderId="1" xfId="212" applyFont="1" applyFill="1" applyBorder="1"/>
    <xf numFmtId="0" fontId="64" fillId="5" borderId="1" xfId="3" applyFont="1" applyFill="1" applyBorder="1"/>
    <xf numFmtId="164" fontId="64" fillId="5" borderId="1" xfId="3" applyNumberFormat="1" applyFont="1" applyFill="1" applyBorder="1"/>
    <xf numFmtId="1" fontId="64" fillId="5" borderId="1" xfId="3" applyNumberFormat="1" applyFont="1" applyFill="1" applyBorder="1"/>
    <xf numFmtId="3" fontId="62" fillId="4" borderId="1" xfId="3" applyNumberFormat="1" applyFont="1" applyFill="1" applyBorder="1"/>
    <xf numFmtId="165" fontId="62" fillId="4" borderId="1" xfId="3" applyNumberFormat="1" applyFont="1" applyFill="1" applyBorder="1"/>
    <xf numFmtId="0" fontId="62" fillId="4" borderId="1" xfId="2" applyFont="1" applyFill="1" applyBorder="1"/>
    <xf numFmtId="0" fontId="60" fillId="2" borderId="0" xfId="2" applyFont="1" applyFill="1"/>
    <xf numFmtId="3" fontId="60" fillId="2" borderId="0" xfId="2" applyNumberFormat="1" applyFont="1" applyFill="1"/>
    <xf numFmtId="9" fontId="60" fillId="2" borderId="0" xfId="212" applyFont="1" applyFill="1"/>
    <xf numFmtId="0" fontId="68" fillId="2" borderId="0" xfId="2" applyFont="1" applyFill="1" applyAlignment="1">
      <alignment horizontal="left"/>
    </xf>
    <xf numFmtId="0" fontId="62" fillId="4" borderId="4" xfId="2" applyFont="1" applyFill="1" applyBorder="1" applyAlignment="1">
      <alignment horizontal="center" vertical="top"/>
    </xf>
    <xf numFmtId="164" fontId="63" fillId="5" borderId="4" xfId="2" applyNumberFormat="1" applyFont="1" applyFill="1" applyBorder="1"/>
    <xf numFmtId="1" fontId="63" fillId="5" borderId="1" xfId="2" applyNumberFormat="1" applyFont="1" applyFill="1" applyBorder="1"/>
    <xf numFmtId="164" fontId="64" fillId="5" borderId="4" xfId="2" applyNumberFormat="1" applyFont="1" applyFill="1" applyBorder="1"/>
    <xf numFmtId="3" fontId="64" fillId="5" borderId="1" xfId="2" applyNumberFormat="1" applyFont="1" applyFill="1" applyBorder="1"/>
    <xf numFmtId="0" fontId="64" fillId="5" borderId="0" xfId="0" applyFont="1" applyFill="1"/>
    <xf numFmtId="0" fontId="64" fillId="6" borderId="1" xfId="2" applyFont="1" applyFill="1" applyBorder="1" applyAlignment="1">
      <alignment horizontal="left"/>
    </xf>
    <xf numFmtId="0" fontId="64" fillId="5" borderId="5" xfId="0" applyFont="1" applyFill="1" applyBorder="1"/>
    <xf numFmtId="0" fontId="64" fillId="5" borderId="7" xfId="0" applyFont="1" applyFill="1" applyBorder="1"/>
    <xf numFmtId="0" fontId="64" fillId="5" borderId="1" xfId="0" applyFont="1" applyFill="1" applyBorder="1"/>
    <xf numFmtId="3" fontId="63" fillId="5" borderId="7" xfId="2" applyNumberFormat="1" applyFont="1" applyFill="1" applyBorder="1"/>
    <xf numFmtId="0" fontId="64" fillId="6" borderId="7" xfId="2" applyFont="1" applyFill="1" applyBorder="1" applyAlignment="1">
      <alignment horizontal="left"/>
    </xf>
    <xf numFmtId="3" fontId="62" fillId="4" borderId="1" xfId="2" applyNumberFormat="1" applyFont="1" applyFill="1" applyBorder="1"/>
    <xf numFmtId="165" fontId="62" fillId="4" borderId="1" xfId="2" applyNumberFormat="1" applyFont="1" applyFill="1" applyBorder="1"/>
    <xf numFmtId="0" fontId="68" fillId="2" borderId="0" xfId="2" applyFont="1" applyFill="1"/>
    <xf numFmtId="0" fontId="58" fillId="2" borderId="0" xfId="1" applyFont="1" applyFill="1"/>
    <xf numFmtId="0" fontId="59" fillId="2" borderId="0" xfId="1" applyFont="1" applyFill="1"/>
    <xf numFmtId="3" fontId="59" fillId="2" borderId="0" xfId="1" applyNumberFormat="1" applyFont="1" applyFill="1"/>
    <xf numFmtId="0" fontId="62" fillId="4" borderId="1" xfId="1" applyFont="1" applyFill="1" applyBorder="1" applyAlignment="1">
      <alignment horizontal="center" vertical="top" wrapText="1"/>
    </xf>
    <xf numFmtId="0" fontId="62" fillId="4" borderId="1" xfId="1" applyFont="1" applyFill="1" applyBorder="1" applyAlignment="1">
      <alignment horizontal="center" vertical="top"/>
    </xf>
    <xf numFmtId="3" fontId="63" fillId="5" borderId="1" xfId="0" applyNumberFormat="1" applyFont="1" applyFill="1" applyBorder="1"/>
    <xf numFmtId="165" fontId="63" fillId="5" borderId="7" xfId="1" applyNumberFormat="1" applyFont="1" applyFill="1" applyBorder="1"/>
    <xf numFmtId="3" fontId="63" fillId="5" borderId="1" xfId="1" applyNumberFormat="1" applyFont="1" applyFill="1" applyBorder="1" applyAlignment="1">
      <alignment horizontal="center"/>
    </xf>
    <xf numFmtId="9" fontId="63" fillId="5" borderId="1" xfId="212" applyFont="1" applyFill="1" applyBorder="1" applyAlignment="1">
      <alignment horizontal="center"/>
    </xf>
    <xf numFmtId="9" fontId="63" fillId="5" borderId="1" xfId="212" applyFont="1" applyFill="1" applyBorder="1" applyAlignment="1">
      <alignment horizontal="center" wrapText="1"/>
    </xf>
    <xf numFmtId="3" fontId="63" fillId="5" borderId="9" xfId="0" applyNumberFormat="1" applyFont="1" applyFill="1" applyBorder="1" applyAlignment="1">
      <alignment horizontal="right"/>
    </xf>
    <xf numFmtId="165" fontId="63" fillId="5" borderId="1" xfId="1" applyNumberFormat="1" applyFont="1" applyFill="1" applyBorder="1"/>
    <xf numFmtId="165" fontId="63" fillId="5" borderId="5" xfId="1" applyNumberFormat="1" applyFont="1" applyFill="1" applyBorder="1"/>
    <xf numFmtId="3" fontId="62" fillId="4" borderId="1" xfId="0" applyNumberFormat="1" applyFont="1" applyFill="1" applyBorder="1"/>
    <xf numFmtId="0" fontId="62" fillId="4" borderId="1" xfId="1" applyFont="1" applyFill="1" applyBorder="1"/>
    <xf numFmtId="9" fontId="62" fillId="4" borderId="1" xfId="212" applyFont="1" applyFill="1" applyBorder="1" applyAlignment="1">
      <alignment wrapText="1"/>
    </xf>
    <xf numFmtId="3" fontId="62" fillId="4" borderId="1" xfId="1" applyNumberFormat="1" applyFont="1" applyFill="1" applyBorder="1" applyAlignment="1">
      <alignment horizontal="right" wrapText="1"/>
    </xf>
    <xf numFmtId="0" fontId="60" fillId="2" borderId="0" xfId="1" applyFont="1" applyFill="1"/>
    <xf numFmtId="3" fontId="60" fillId="2" borderId="0" xfId="1" applyNumberFormat="1" applyFont="1" applyFill="1"/>
    <xf numFmtId="0" fontId="67" fillId="2" borderId="0" xfId="0" applyFont="1" applyFill="1"/>
    <xf numFmtId="0" fontId="62" fillId="4" borderId="44" xfId="0" applyFont="1" applyFill="1" applyBorder="1"/>
    <xf numFmtId="0" fontId="62" fillId="4" borderId="38" xfId="0" applyFont="1" applyFill="1" applyBorder="1" applyAlignment="1">
      <alignment wrapText="1"/>
    </xf>
    <xf numFmtId="0" fontId="62" fillId="4" borderId="39" xfId="0" applyFont="1" applyFill="1" applyBorder="1"/>
    <xf numFmtId="2" fontId="64" fillId="0" borderId="59" xfId="212" applyNumberFormat="1" applyFont="1" applyBorder="1"/>
    <xf numFmtId="0" fontId="64" fillId="46" borderId="41" xfId="0" applyFont="1" applyFill="1" applyBorder="1"/>
    <xf numFmtId="2" fontId="64" fillId="0" borderId="59" xfId="0" applyNumberFormat="1" applyFont="1" applyBorder="1"/>
    <xf numFmtId="0" fontId="64" fillId="45" borderId="41" xfId="0" applyFont="1" applyFill="1" applyBorder="1"/>
    <xf numFmtId="0" fontId="64" fillId="44" borderId="41" xfId="0" applyFont="1" applyFill="1" applyBorder="1"/>
    <xf numFmtId="0" fontId="64" fillId="47" borderId="41" xfId="0" applyFont="1" applyFill="1" applyBorder="1"/>
    <xf numFmtId="0" fontId="64" fillId="47" borderId="42" xfId="0" applyFont="1" applyFill="1" applyBorder="1"/>
    <xf numFmtId="0" fontId="64" fillId="44" borderId="42" xfId="0" applyFont="1" applyFill="1" applyBorder="1"/>
    <xf numFmtId="0" fontId="64" fillId="45" borderId="42" xfId="0" applyFont="1" applyFill="1" applyBorder="1"/>
    <xf numFmtId="2" fontId="64" fillId="5" borderId="38" xfId="212" applyNumberFormat="1" applyFont="1" applyFill="1" applyBorder="1"/>
    <xf numFmtId="0" fontId="64" fillId="5" borderId="34" xfId="0" applyFont="1" applyFill="1" applyBorder="1"/>
    <xf numFmtId="0" fontId="62" fillId="4" borderId="45" xfId="0" applyFont="1" applyFill="1" applyBorder="1"/>
    <xf numFmtId="2" fontId="64" fillId="5" borderId="40" xfId="212" applyNumberFormat="1" applyFont="1" applyFill="1" applyBorder="1"/>
    <xf numFmtId="0" fontId="64" fillId="5" borderId="35" xfId="0" applyFont="1" applyFill="1" applyBorder="1"/>
    <xf numFmtId="0" fontId="62" fillId="4" borderId="46" xfId="0" applyFont="1" applyFill="1" applyBorder="1"/>
    <xf numFmtId="2" fontId="64" fillId="5" borderId="43" xfId="212" applyNumberFormat="1" applyFont="1" applyFill="1" applyBorder="1"/>
    <xf numFmtId="0" fontId="64" fillId="5" borderId="37" xfId="0" applyFont="1" applyFill="1" applyBorder="1"/>
    <xf numFmtId="0" fontId="72" fillId="2" borderId="0" xfId="0" applyFont="1" applyFill="1"/>
    <xf numFmtId="0" fontId="73" fillId="2" borderId="0" xfId="0" applyFont="1" applyFill="1"/>
    <xf numFmtId="0" fontId="64" fillId="2" borderId="0" xfId="0" applyFont="1" applyFill="1"/>
    <xf numFmtId="0" fontId="62" fillId="4" borderId="47" xfId="0" applyFont="1" applyFill="1" applyBorder="1"/>
    <xf numFmtId="0" fontId="62" fillId="4" borderId="34" xfId="0" applyFont="1" applyFill="1" applyBorder="1"/>
    <xf numFmtId="0" fontId="62" fillId="4" borderId="32" xfId="0" applyFont="1" applyFill="1" applyBorder="1"/>
    <xf numFmtId="0" fontId="64" fillId="6" borderId="51" xfId="0" applyFont="1" applyFill="1" applyBorder="1"/>
    <xf numFmtId="2" fontId="64" fillId="47" borderId="40" xfId="212" applyNumberFormat="1" applyFont="1" applyFill="1" applyBorder="1"/>
    <xf numFmtId="0" fontId="64" fillId="47" borderId="54" xfId="0" applyFont="1" applyFill="1" applyBorder="1"/>
    <xf numFmtId="2" fontId="64" fillId="44" borderId="40" xfId="0" applyNumberFormat="1" applyFont="1" applyFill="1" applyBorder="1"/>
    <xf numFmtId="0" fontId="64" fillId="44" borderId="9" xfId="0" applyFont="1" applyFill="1" applyBorder="1"/>
    <xf numFmtId="0" fontId="64" fillId="44" borderId="51" xfId="0" applyFont="1" applyFill="1" applyBorder="1"/>
    <xf numFmtId="0" fontId="64" fillId="44" borderId="54" xfId="0" applyFont="1" applyFill="1" applyBorder="1"/>
    <xf numFmtId="0" fontId="64" fillId="47" borderId="9" xfId="0" applyFont="1" applyFill="1" applyBorder="1"/>
    <xf numFmtId="0" fontId="64" fillId="45" borderId="51" xfId="0" applyFont="1" applyFill="1" applyBorder="1"/>
    <xf numFmtId="0" fontId="64" fillId="46" borderId="9" xfId="0" applyFont="1" applyFill="1" applyBorder="1"/>
    <xf numFmtId="0" fontId="64" fillId="46" borderId="51" xfId="0" applyFont="1" applyFill="1" applyBorder="1"/>
    <xf numFmtId="0" fontId="64" fillId="45" borderId="54" xfId="0" applyFont="1" applyFill="1" applyBorder="1"/>
    <xf numFmtId="0" fontId="64" fillId="45" borderId="9" xfId="0" applyFont="1" applyFill="1" applyBorder="1"/>
    <xf numFmtId="0" fontId="64" fillId="46" borderId="54" xfId="0" applyFont="1" applyFill="1" applyBorder="1"/>
    <xf numFmtId="0" fontId="64" fillId="6" borderId="53" xfId="0" applyFont="1" applyFill="1" applyBorder="1"/>
    <xf numFmtId="0" fontId="64" fillId="47" borderId="55" xfId="0" applyFont="1" applyFill="1" applyBorder="1"/>
    <xf numFmtId="0" fontId="64" fillId="44" borderId="56" xfId="0" applyFont="1" applyFill="1" applyBorder="1"/>
    <xf numFmtId="0" fontId="64" fillId="45" borderId="53" xfId="0" applyFont="1" applyFill="1" applyBorder="1"/>
    <xf numFmtId="0" fontId="62" fillId="4" borderId="50" xfId="0" applyFont="1" applyFill="1" applyBorder="1"/>
    <xf numFmtId="0" fontId="61" fillId="5" borderId="34" xfId="0" applyFont="1" applyFill="1" applyBorder="1"/>
    <xf numFmtId="2" fontId="64" fillId="5" borderId="44" xfId="212" applyNumberFormat="1" applyFont="1" applyFill="1" applyBorder="1"/>
    <xf numFmtId="0" fontId="61" fillId="5" borderId="32" xfId="0" applyFont="1" applyFill="1" applyBorder="1"/>
    <xf numFmtId="0" fontId="61" fillId="5" borderId="47" xfId="0" applyFont="1" applyFill="1" applyBorder="1"/>
    <xf numFmtId="0" fontId="62" fillId="4" borderId="51" xfId="0" applyFont="1" applyFill="1" applyBorder="1"/>
    <xf numFmtId="0" fontId="61" fillId="5" borderId="35" xfId="0" applyFont="1" applyFill="1" applyBorder="1"/>
    <xf numFmtId="2" fontId="64" fillId="5" borderId="45" xfId="212" applyNumberFormat="1" applyFont="1" applyFill="1" applyBorder="1"/>
    <xf numFmtId="0" fontId="61" fillId="5" borderId="0" xfId="0" applyFont="1" applyFill="1"/>
    <xf numFmtId="0" fontId="61" fillId="5" borderId="48" xfId="0" applyFont="1" applyFill="1" applyBorder="1"/>
    <xf numFmtId="0" fontId="62" fillId="4" borderId="52" xfId="0" applyFont="1" applyFill="1" applyBorder="1"/>
    <xf numFmtId="0" fontId="61" fillId="5" borderId="37" xfId="0" applyFont="1" applyFill="1" applyBorder="1"/>
    <xf numFmtId="2" fontId="64" fillId="5" borderId="46" xfId="212" applyNumberFormat="1" applyFont="1" applyFill="1" applyBorder="1"/>
    <xf numFmtId="0" fontId="61" fillId="5" borderId="36" xfId="0" applyFont="1" applyFill="1" applyBorder="1"/>
    <xf numFmtId="0" fontId="61" fillId="5" borderId="49" xfId="0" applyFont="1" applyFill="1" applyBorder="1"/>
    <xf numFmtId="0" fontId="74" fillId="2" borderId="0" xfId="0" applyFont="1" applyFill="1"/>
    <xf numFmtId="0" fontId="75" fillId="0" borderId="0" xfId="0" applyFont="1"/>
    <xf numFmtId="0" fontId="72" fillId="0" borderId="0" xfId="0" applyFont="1"/>
    <xf numFmtId="0" fontId="73" fillId="0" borderId="0" xfId="0" applyFont="1" applyAlignment="1">
      <alignment horizontal="center"/>
    </xf>
    <xf numFmtId="0" fontId="73" fillId="0" borderId="36" xfId="0" applyFont="1" applyBorder="1"/>
    <xf numFmtId="0" fontId="73" fillId="0" borderId="58" xfId="0" applyFont="1" applyBorder="1"/>
    <xf numFmtId="0" fontId="73" fillId="0" borderId="0" xfId="0" applyFont="1"/>
    <xf numFmtId="0" fontId="72" fillId="5" borderId="0" xfId="0" applyFont="1" applyFill="1"/>
    <xf numFmtId="164" fontId="72" fillId="0" borderId="48" xfId="0" applyNumberFormat="1" applyFont="1" applyBorder="1"/>
    <xf numFmtId="164" fontId="72" fillId="0" borderId="0" xfId="0" applyNumberFormat="1" applyFont="1"/>
    <xf numFmtId="9" fontId="72" fillId="0" borderId="0" xfId="212" applyFont="1"/>
    <xf numFmtId="9" fontId="72" fillId="43" borderId="0" xfId="212" applyFont="1" applyFill="1"/>
    <xf numFmtId="174" fontId="72" fillId="0" borderId="0" xfId="0" applyNumberFormat="1" applyFont="1"/>
    <xf numFmtId="0" fontId="72" fillId="5" borderId="36" xfId="0" applyFont="1" applyFill="1" applyBorder="1"/>
    <xf numFmtId="164" fontId="72" fillId="0" borderId="49" xfId="0" applyNumberFormat="1" applyFont="1" applyBorder="1"/>
    <xf numFmtId="164" fontId="72" fillId="0" borderId="47" xfId="0" applyNumberFormat="1" applyFont="1" applyBorder="1"/>
    <xf numFmtId="175" fontId="72" fillId="0" borderId="49" xfId="213" applyNumberFormat="1" applyFont="1" applyBorder="1"/>
    <xf numFmtId="9" fontId="72" fillId="0" borderId="0" xfId="212" applyFont="1" applyFill="1" applyBorder="1"/>
    <xf numFmtId="0" fontId="73" fillId="0" borderId="26" xfId="0" applyFont="1" applyBorder="1"/>
    <xf numFmtId="0" fontId="73" fillId="0" borderId="31" xfId="0" applyFont="1" applyBorder="1"/>
    <xf numFmtId="164" fontId="72" fillId="0" borderId="48" xfId="212" applyNumberFormat="1" applyFont="1" applyBorder="1"/>
    <xf numFmtId="164" fontId="72" fillId="0" borderId="0" xfId="212" applyNumberFormat="1" applyFont="1" applyBorder="1"/>
    <xf numFmtId="164" fontId="72" fillId="0" borderId="49" xfId="212" applyNumberFormat="1" applyFont="1" applyBorder="1"/>
    <xf numFmtId="164" fontId="72" fillId="0" borderId="36" xfId="0" applyNumberFormat="1" applyFont="1" applyBorder="1"/>
    <xf numFmtId="0" fontId="64" fillId="0" borderId="0" xfId="212" applyNumberFormat="1" applyFont="1"/>
    <xf numFmtId="164" fontId="64" fillId="0" borderId="0" xfId="212" applyNumberFormat="1" applyFont="1"/>
    <xf numFmtId="2" fontId="73" fillId="0" borderId="0" xfId="0" applyNumberFormat="1" applyFont="1"/>
    <xf numFmtId="164" fontId="72" fillId="0" borderId="0" xfId="212" applyNumberFormat="1" applyFont="1" applyFill="1"/>
    <xf numFmtId="9" fontId="74" fillId="0" borderId="0" xfId="212" applyFont="1" applyFill="1" applyBorder="1"/>
    <xf numFmtId="0" fontId="0" fillId="5" borderId="26" xfId="0" applyFill="1" applyBorder="1"/>
    <xf numFmtId="164" fontId="0" fillId="0" borderId="26" xfId="0" applyNumberFormat="1" applyBorder="1"/>
    <xf numFmtId="164" fontId="0" fillId="0" borderId="66" xfId="0" applyNumberFormat="1" applyBorder="1"/>
    <xf numFmtId="0" fontId="0" fillId="5" borderId="67" xfId="0" applyFill="1" applyBorder="1"/>
    <xf numFmtId="164" fontId="0" fillId="0" borderId="26" xfId="212" applyNumberFormat="1" applyFont="1" applyBorder="1"/>
    <xf numFmtId="164" fontId="0" fillId="0" borderId="68" xfId="0" applyNumberFormat="1" applyBorder="1"/>
    <xf numFmtId="164" fontId="0" fillId="0" borderId="69" xfId="212" applyNumberFormat="1" applyFont="1" applyFill="1" applyBorder="1"/>
    <xf numFmtId="0" fontId="52" fillId="0" borderId="68" xfId="0" applyFont="1" applyBorder="1"/>
    <xf numFmtId="164" fontId="0" fillId="0" borderId="69" xfId="0" applyNumberFormat="1" applyBorder="1"/>
    <xf numFmtId="0" fontId="64" fillId="6" borderId="52" xfId="0" applyFont="1" applyFill="1" applyBorder="1"/>
    <xf numFmtId="3" fontId="59" fillId="3" borderId="1" xfId="1" applyNumberFormat="1" applyFont="1" applyFill="1" applyBorder="1" applyAlignment="1">
      <alignment horizontal="center"/>
    </xf>
    <xf numFmtId="164" fontId="59" fillId="3" borderId="1" xfId="1" applyNumberFormat="1" applyFont="1" applyFill="1" applyBorder="1" applyAlignment="1">
      <alignment horizontal="center"/>
    </xf>
    <xf numFmtId="3" fontId="59" fillId="42" borderId="1" xfId="1" applyNumberFormat="1" applyFont="1" applyFill="1" applyBorder="1" applyAlignment="1">
      <alignment horizontal="center"/>
    </xf>
    <xf numFmtId="164" fontId="59" fillId="42" borderId="1" xfId="1" applyNumberFormat="1" applyFont="1" applyFill="1" applyBorder="1" applyAlignment="1">
      <alignment horizontal="center"/>
    </xf>
    <xf numFmtId="9" fontId="62" fillId="4" borderId="1" xfId="212" applyFont="1" applyFill="1" applyBorder="1" applyAlignment="1">
      <alignment horizontal="center"/>
    </xf>
    <xf numFmtId="9" fontId="62" fillId="4" borderId="1" xfId="212" applyFont="1" applyFill="1" applyBorder="1" applyAlignment="1">
      <alignment horizontal="center" wrapText="1"/>
    </xf>
    <xf numFmtId="2" fontId="62" fillId="4" borderId="1" xfId="1" applyNumberFormat="1" applyFont="1" applyFill="1" applyBorder="1"/>
    <xf numFmtId="0" fontId="63" fillId="5" borderId="0" xfId="0" applyFont="1" applyFill="1"/>
    <xf numFmtId="1" fontId="63" fillId="5" borderId="1" xfId="0" applyNumberFormat="1" applyFont="1" applyFill="1" applyBorder="1"/>
    <xf numFmtId="0" fontId="63" fillId="5" borderId="1" xfId="0" applyFont="1" applyFill="1" applyBorder="1"/>
    <xf numFmtId="164" fontId="63" fillId="5" borderId="1" xfId="4" applyNumberFormat="1" applyFont="1" applyFill="1" applyBorder="1" applyAlignment="1">
      <alignment horizontal="right"/>
    </xf>
    <xf numFmtId="164" fontId="62" fillId="4" borderId="1" xfId="4" applyNumberFormat="1" applyFont="1" applyFill="1" applyBorder="1" applyAlignment="1">
      <alignment horizontal="right"/>
    </xf>
    <xf numFmtId="164" fontId="62" fillId="4" borderId="1" xfId="4" applyNumberFormat="1" applyFont="1" applyFill="1" applyBorder="1"/>
    <xf numFmtId="0" fontId="58" fillId="2" borderId="0" xfId="7" applyFont="1" applyFill="1" applyAlignment="1">
      <alignment vertical="top" wrapText="1"/>
    </xf>
    <xf numFmtId="0" fontId="62" fillId="4" borderId="63" xfId="7" applyFont="1" applyFill="1" applyBorder="1" applyAlignment="1">
      <alignment horizontal="center" vertical="top"/>
    </xf>
    <xf numFmtId="0" fontId="62" fillId="4" borderId="64" xfId="7" applyFont="1" applyFill="1" applyBorder="1" applyAlignment="1">
      <alignment horizontal="center" vertical="top" wrapText="1"/>
    </xf>
    <xf numFmtId="0" fontId="63" fillId="6" borderId="5" xfId="2" applyFont="1" applyFill="1" applyBorder="1" applyAlignment="1">
      <alignment horizontal="left"/>
    </xf>
    <xf numFmtId="3" fontId="64" fillId="5" borderId="1" xfId="0" applyNumberFormat="1" applyFont="1" applyFill="1" applyBorder="1"/>
    <xf numFmtId="9" fontId="63" fillId="5" borderId="1" xfId="212" applyFont="1" applyFill="1" applyBorder="1" applyAlignment="1">
      <alignment horizontal="right"/>
    </xf>
    <xf numFmtId="0" fontId="62" fillId="4" borderId="1" xfId="0" applyFont="1" applyFill="1" applyBorder="1"/>
    <xf numFmtId="9" fontId="62" fillId="4" borderId="1" xfId="212" applyFont="1" applyFill="1" applyBorder="1" applyAlignment="1">
      <alignment horizontal="right"/>
    </xf>
    <xf numFmtId="3" fontId="64" fillId="5" borderId="1" xfId="0" applyNumberFormat="1" applyFont="1" applyFill="1" applyBorder="1" applyAlignment="1">
      <alignment horizontal="right"/>
    </xf>
    <xf numFmtId="9" fontId="64" fillId="5" borderId="1" xfId="212" applyFont="1" applyFill="1" applyBorder="1" applyAlignment="1">
      <alignment horizontal="right"/>
    </xf>
    <xf numFmtId="0" fontId="70" fillId="6" borderId="1" xfId="0" applyFont="1" applyFill="1" applyBorder="1" applyAlignment="1">
      <alignment horizontal="left" vertical="top"/>
    </xf>
    <xf numFmtId="0" fontId="58" fillId="2" borderId="25" xfId="1" applyFont="1" applyFill="1" applyBorder="1" applyAlignment="1">
      <alignment horizontal="left" wrapText="1"/>
    </xf>
    <xf numFmtId="0" fontId="62" fillId="4" borderId="1" xfId="1" applyFont="1" applyFill="1" applyBorder="1" applyAlignment="1">
      <alignment horizontal="center" vertical="top" wrapText="1"/>
    </xf>
    <xf numFmtId="0" fontId="62" fillId="4" borderId="1" xfId="0" applyFont="1" applyFill="1" applyBorder="1" applyAlignment="1">
      <alignment horizontal="center" vertical="top" wrapText="1"/>
    </xf>
    <xf numFmtId="0" fontId="62" fillId="4" borderId="7" xfId="1" applyFont="1" applyFill="1" applyBorder="1" applyAlignment="1">
      <alignment horizontal="center" vertical="top"/>
    </xf>
    <xf numFmtId="0" fontId="62" fillId="4" borderId="5" xfId="1" applyFont="1" applyFill="1" applyBorder="1" applyAlignment="1">
      <alignment horizontal="center" vertical="top"/>
    </xf>
    <xf numFmtId="0" fontId="62" fillId="4" borderId="7" xfId="1" applyFont="1" applyFill="1" applyBorder="1" applyAlignment="1">
      <alignment horizontal="center" vertical="top" wrapText="1"/>
    </xf>
    <xf numFmtId="0" fontId="62" fillId="4" borderId="5" xfId="1" applyFont="1" applyFill="1" applyBorder="1" applyAlignment="1">
      <alignment horizontal="center" vertical="top" wrapText="1"/>
    </xf>
    <xf numFmtId="0" fontId="62" fillId="4" borderId="1" xfId="2" applyFont="1" applyFill="1" applyBorder="1" applyAlignment="1">
      <alignment horizontal="center" vertical="top" wrapText="1"/>
    </xf>
    <xf numFmtId="0" fontId="62" fillId="4" borderId="1" xfId="2" applyFont="1" applyFill="1" applyBorder="1" applyAlignment="1">
      <alignment horizontal="center" vertical="top"/>
    </xf>
    <xf numFmtId="0" fontId="62" fillId="4" borderId="4" xfId="2" applyFont="1" applyFill="1" applyBorder="1" applyAlignment="1">
      <alignment horizontal="center" vertical="top" wrapText="1"/>
    </xf>
    <xf numFmtId="0" fontId="62" fillId="4" borderId="1" xfId="3" applyFont="1" applyFill="1" applyBorder="1" applyAlignment="1">
      <alignment horizontal="center" vertical="top" wrapText="1"/>
    </xf>
    <xf numFmtId="0" fontId="62" fillId="4" borderId="1" xfId="3" applyFont="1" applyFill="1" applyBorder="1" applyAlignment="1">
      <alignment horizontal="center" vertical="top"/>
    </xf>
    <xf numFmtId="0" fontId="62" fillId="4" borderId="1" xfId="5" applyFont="1" applyFill="1" applyBorder="1" applyAlignment="1">
      <alignment horizontal="center" vertical="top" wrapText="1"/>
    </xf>
    <xf numFmtId="0" fontId="62" fillId="4" borderId="1" xfId="4" applyFont="1" applyFill="1" applyBorder="1" applyAlignment="1">
      <alignment horizontal="center" vertical="top" wrapText="1"/>
    </xf>
    <xf numFmtId="0" fontId="62" fillId="4" borderId="1" xfId="4" applyFont="1" applyFill="1" applyBorder="1" applyAlignment="1">
      <alignment horizontal="center" vertical="top"/>
    </xf>
    <xf numFmtId="0" fontId="58" fillId="2" borderId="0" xfId="7" applyFont="1" applyFill="1" applyAlignment="1">
      <alignment horizontal="left" wrapText="1"/>
    </xf>
    <xf numFmtId="0" fontId="62" fillId="4" borderId="7" xfId="7" applyFont="1" applyFill="1" applyBorder="1" applyAlignment="1">
      <alignment horizontal="center" vertical="top"/>
    </xf>
    <xf numFmtId="0" fontId="62" fillId="4" borderId="5" xfId="7" applyFont="1" applyFill="1" applyBorder="1" applyAlignment="1">
      <alignment horizontal="center" vertical="top"/>
    </xf>
    <xf numFmtId="0" fontId="62" fillId="4" borderId="9" xfId="4" applyFont="1" applyFill="1" applyBorder="1" applyAlignment="1">
      <alignment horizontal="center" vertical="top" wrapText="1"/>
    </xf>
    <xf numFmtId="0" fontId="62" fillId="4" borderId="4" xfId="4" applyFont="1" applyFill="1" applyBorder="1" applyAlignment="1">
      <alignment horizontal="center" vertical="top" wrapText="1"/>
    </xf>
    <xf numFmtId="0" fontId="68" fillId="2" borderId="0" xfId="0" applyFont="1" applyFill="1" applyAlignment="1">
      <alignment horizontal="left" wrapText="1"/>
    </xf>
    <xf numFmtId="4" fontId="63" fillId="5" borderId="1" xfId="9" applyNumberFormat="1" applyFont="1" applyFill="1" applyBorder="1" applyAlignment="1">
      <alignment horizontal="right"/>
    </xf>
    <xf numFmtId="4" fontId="62" fillId="4" borderId="1" xfId="1" applyNumberFormat="1" applyFont="1" applyFill="1" applyBorder="1"/>
    <xf numFmtId="4" fontId="63" fillId="5" borderId="1" xfId="0" applyNumberFormat="1" applyFont="1" applyFill="1" applyBorder="1" applyAlignment="1">
      <alignment horizontal="right"/>
    </xf>
    <xf numFmtId="176" fontId="70" fillId="5" borderId="28" xfId="0" applyNumberFormat="1" applyFont="1" applyFill="1" applyBorder="1" applyAlignment="1">
      <alignment horizontal="right" vertical="top"/>
    </xf>
    <xf numFmtId="176" fontId="62" fillId="4" borderId="3" xfId="0" applyNumberFormat="1" applyFont="1" applyFill="1" applyBorder="1"/>
    <xf numFmtId="0" fontId="62" fillId="4" borderId="6" xfId="7" applyFont="1" applyFill="1" applyBorder="1" applyAlignment="1">
      <alignment horizontal="center" vertical="top" wrapText="1"/>
    </xf>
    <xf numFmtId="0" fontId="72" fillId="0" borderId="1" xfId="0" applyFont="1" applyBorder="1"/>
    <xf numFmtId="0" fontId="71" fillId="2" borderId="1" xfId="0" applyFont="1" applyFill="1" applyBorder="1" applyAlignment="1"/>
    <xf numFmtId="0" fontId="71" fillId="2" borderId="1" xfId="0" applyFont="1" applyFill="1" applyBorder="1"/>
    <xf numFmtId="3" fontId="72" fillId="0" borderId="1" xfId="0" applyNumberFormat="1" applyFont="1" applyBorder="1"/>
    <xf numFmtId="0" fontId="58" fillId="2" borderId="1" xfId="1" applyFont="1" applyFill="1" applyBorder="1" applyAlignment="1">
      <alignment horizontal="left" wrapText="1"/>
    </xf>
    <xf numFmtId="0" fontId="64" fillId="6" borderId="1" xfId="0" applyFont="1" applyFill="1" applyBorder="1"/>
    <xf numFmtId="0" fontId="58" fillId="2" borderId="1" xfId="1" applyFont="1" applyFill="1" applyBorder="1"/>
    <xf numFmtId="0" fontId="60" fillId="2" borderId="1" xfId="0" applyFont="1" applyFill="1" applyBorder="1"/>
    <xf numFmtId="0" fontId="63" fillId="0" borderId="1" xfId="2" applyFont="1" applyBorder="1" applyAlignment="1">
      <alignment horizontal="left"/>
    </xf>
    <xf numFmtId="0" fontId="58" fillId="2" borderId="1" xfId="1" applyFont="1" applyFill="1" applyBorder="1" applyAlignment="1">
      <alignment horizontal="left"/>
    </xf>
    <xf numFmtId="0" fontId="72" fillId="5" borderId="0" xfId="0" applyFont="1" applyFill="1" applyBorder="1"/>
    <xf numFmtId="2" fontId="72" fillId="0" borderId="0" xfId="212" applyNumberFormat="1" applyFont="1" applyBorder="1"/>
    <xf numFmtId="2" fontId="72" fillId="0" borderId="0" xfId="0" applyNumberFormat="1" applyFont="1"/>
    <xf numFmtId="2" fontId="72" fillId="0" borderId="35" xfId="0" applyNumberFormat="1" applyFont="1" applyBorder="1"/>
    <xf numFmtId="164" fontId="72" fillId="0" borderId="0" xfId="0" applyNumberFormat="1" applyFont="1" applyBorder="1"/>
    <xf numFmtId="2" fontId="0" fillId="0" borderId="0" xfId="212" applyNumberFormat="1" applyFont="1" applyBorder="1"/>
    <xf numFmtId="2" fontId="0" fillId="0" borderId="26" xfId="212" applyNumberFormat="1" applyFont="1" applyBorder="1"/>
    <xf numFmtId="2" fontId="0" fillId="0" borderId="47" xfId="0" applyNumberFormat="1" applyBorder="1"/>
    <xf numFmtId="2" fontId="0" fillId="0" borderId="66" xfId="0" applyNumberFormat="1" applyBorder="1"/>
    <xf numFmtId="0" fontId="0" fillId="5" borderId="0" xfId="0" applyFill="1" applyBorder="1"/>
    <xf numFmtId="164" fontId="0" fillId="0" borderId="0" xfId="0" applyNumberFormat="1" applyBorder="1"/>
  </cellXfs>
  <cellStyles count="214">
    <cellStyle name="20% - Accent1 2" xfId="12" xr:uid="{00000000-0005-0000-0000-000000000000}"/>
    <cellStyle name="20% - Accent2 2" xfId="13" xr:uid="{00000000-0005-0000-0000-000001000000}"/>
    <cellStyle name="20% - Accent3 2" xfId="14" xr:uid="{00000000-0005-0000-0000-000002000000}"/>
    <cellStyle name="20% - Accent4 2" xfId="15" xr:uid="{00000000-0005-0000-0000-000003000000}"/>
    <cellStyle name="20% - Accent5 2" xfId="16" xr:uid="{00000000-0005-0000-0000-000004000000}"/>
    <cellStyle name="20% - Accent6 2" xfId="17" xr:uid="{00000000-0005-0000-0000-000005000000}"/>
    <cellStyle name="40% - Accent1 2" xfId="18" xr:uid="{00000000-0005-0000-0000-000006000000}"/>
    <cellStyle name="40% - Accent2 2" xfId="19" xr:uid="{00000000-0005-0000-0000-000007000000}"/>
    <cellStyle name="40% - Accent3 2" xfId="20" xr:uid="{00000000-0005-0000-0000-000008000000}"/>
    <cellStyle name="40% - Accent4 2" xfId="21" xr:uid="{00000000-0005-0000-0000-000009000000}"/>
    <cellStyle name="40% - Accent5 2" xfId="22" xr:uid="{00000000-0005-0000-0000-00000A000000}"/>
    <cellStyle name="40% - Accent6 2" xfId="23" xr:uid="{00000000-0005-0000-0000-00000B000000}"/>
    <cellStyle name="60% - Accent1 2" xfId="24" xr:uid="{00000000-0005-0000-0000-00000C000000}"/>
    <cellStyle name="60% - Accent2 2" xfId="25" xr:uid="{00000000-0005-0000-0000-00000D000000}"/>
    <cellStyle name="60% - Accent3 2" xfId="26" xr:uid="{00000000-0005-0000-0000-00000E000000}"/>
    <cellStyle name="60% - Accent4 2" xfId="27" xr:uid="{00000000-0005-0000-0000-00000F000000}"/>
    <cellStyle name="60% - Accent5 2" xfId="28" xr:uid="{00000000-0005-0000-0000-000010000000}"/>
    <cellStyle name="60% - Accent6 2" xfId="29" xr:uid="{00000000-0005-0000-0000-000011000000}"/>
    <cellStyle name="Accent1 2" xfId="30" xr:uid="{00000000-0005-0000-0000-000012000000}"/>
    <cellStyle name="Accent2 2" xfId="31" xr:uid="{00000000-0005-0000-0000-000013000000}"/>
    <cellStyle name="Accent3 2" xfId="32" xr:uid="{00000000-0005-0000-0000-000014000000}"/>
    <cellStyle name="Accent4 2" xfId="33" xr:uid="{00000000-0005-0000-0000-000015000000}"/>
    <cellStyle name="Accent5 2" xfId="34" xr:uid="{00000000-0005-0000-0000-000016000000}"/>
    <cellStyle name="Accent6 2" xfId="35" xr:uid="{00000000-0005-0000-0000-000017000000}"/>
    <cellStyle name="Bad 2" xfId="36" xr:uid="{00000000-0005-0000-0000-000018000000}"/>
    <cellStyle name="Calculation 2" xfId="37" xr:uid="{00000000-0005-0000-0000-000019000000}"/>
    <cellStyle name="Check Cell 2" xfId="38" xr:uid="{00000000-0005-0000-0000-00001A000000}"/>
    <cellStyle name="Comma" xfId="213" builtinId="3"/>
    <cellStyle name="Comma 2" xfId="39" xr:uid="{00000000-0005-0000-0000-00001B000000}"/>
    <cellStyle name="Comma 2 2" xfId="40" xr:uid="{00000000-0005-0000-0000-00001C000000}"/>
    <cellStyle name="Comma 2 3" xfId="41" xr:uid="{00000000-0005-0000-0000-00001D000000}"/>
    <cellStyle name="Comma 2 4" xfId="42" xr:uid="{00000000-0005-0000-0000-00001E000000}"/>
    <cellStyle name="Comma 3" xfId="43" xr:uid="{00000000-0005-0000-0000-00001F000000}"/>
    <cellStyle name="Comma 4" xfId="183" xr:uid="{00000000-0005-0000-0000-000020000000}"/>
    <cellStyle name="Comma 5" xfId="185" xr:uid="{00000000-0005-0000-0000-000021000000}"/>
    <cellStyle name="Comma 6" xfId="11" xr:uid="{00000000-0005-0000-0000-000022000000}"/>
    <cellStyle name="Explanatory Text 2" xfId="44" xr:uid="{00000000-0005-0000-0000-000023000000}"/>
    <cellStyle name="EYBlocked" xfId="45" xr:uid="{00000000-0005-0000-0000-000024000000}"/>
    <cellStyle name="EYCallUp" xfId="46" xr:uid="{00000000-0005-0000-0000-000025000000}"/>
    <cellStyle name="EYCheck" xfId="47" xr:uid="{00000000-0005-0000-0000-000026000000}"/>
    <cellStyle name="EYDate" xfId="48" xr:uid="{00000000-0005-0000-0000-000027000000}"/>
    <cellStyle name="EYDeviant" xfId="49" xr:uid="{00000000-0005-0000-0000-000028000000}"/>
    <cellStyle name="EYFlag" xfId="50" xr:uid="{00000000-0005-0000-0000-000029000000}"/>
    <cellStyle name="EYHeader1" xfId="51" xr:uid="{00000000-0005-0000-0000-00002A000000}"/>
    <cellStyle name="EYHeader1 2" xfId="52" xr:uid="{00000000-0005-0000-0000-00002B000000}"/>
    <cellStyle name="EYHeader1 3" xfId="53" xr:uid="{00000000-0005-0000-0000-00002C000000}"/>
    <cellStyle name="EYHeader1 4" xfId="54" xr:uid="{00000000-0005-0000-0000-00002D000000}"/>
    <cellStyle name="EYHeader2" xfId="55" xr:uid="{00000000-0005-0000-0000-00002E000000}"/>
    <cellStyle name="EYHeader2 2" xfId="56" xr:uid="{00000000-0005-0000-0000-00002F000000}"/>
    <cellStyle name="EYHeader2 3" xfId="57" xr:uid="{00000000-0005-0000-0000-000030000000}"/>
    <cellStyle name="EYHeader3" xfId="58" xr:uid="{00000000-0005-0000-0000-000031000000}"/>
    <cellStyle name="EYInputDate" xfId="59" xr:uid="{00000000-0005-0000-0000-000032000000}"/>
    <cellStyle name="EYInputPercent" xfId="60" xr:uid="{00000000-0005-0000-0000-000033000000}"/>
    <cellStyle name="EYInputValue" xfId="61" xr:uid="{00000000-0005-0000-0000-000034000000}"/>
    <cellStyle name="EYNormal" xfId="62" xr:uid="{00000000-0005-0000-0000-000035000000}"/>
    <cellStyle name="EYPercent" xfId="63" xr:uid="{00000000-0005-0000-0000-000036000000}"/>
    <cellStyle name="EYPercentCapped" xfId="64" xr:uid="{00000000-0005-0000-0000-000037000000}"/>
    <cellStyle name="EYSubTotal" xfId="65" xr:uid="{00000000-0005-0000-0000-000038000000}"/>
    <cellStyle name="EYTotal" xfId="66" xr:uid="{00000000-0005-0000-0000-000039000000}"/>
    <cellStyle name="EYWIP" xfId="67" xr:uid="{00000000-0005-0000-0000-00003A000000}"/>
    <cellStyle name="General" xfId="68" xr:uid="{00000000-0005-0000-0000-00003B000000}"/>
    <cellStyle name="Good 2" xfId="69" xr:uid="{00000000-0005-0000-0000-00003C000000}"/>
    <cellStyle name="Heading 1 2" xfId="70" xr:uid="{00000000-0005-0000-0000-00003D000000}"/>
    <cellStyle name="Heading 2 2" xfId="71" xr:uid="{00000000-0005-0000-0000-00003E000000}"/>
    <cellStyle name="Heading 3 2" xfId="72" xr:uid="{00000000-0005-0000-0000-00003F000000}"/>
    <cellStyle name="Heading 4 2" xfId="73" xr:uid="{00000000-0005-0000-0000-000040000000}"/>
    <cellStyle name="Input 2" xfId="74" xr:uid="{00000000-0005-0000-0000-000041000000}"/>
    <cellStyle name="Linked Cell 2" xfId="75" xr:uid="{00000000-0005-0000-0000-000042000000}"/>
    <cellStyle name="Neutral 2" xfId="76" xr:uid="{00000000-0005-0000-0000-000043000000}"/>
    <cellStyle name="NJS" xfId="77" xr:uid="{00000000-0005-0000-0000-000044000000}"/>
    <cellStyle name="Normal" xfId="0" builtinId="0"/>
    <cellStyle name="Normal 10" xfId="78" xr:uid="{00000000-0005-0000-0000-000046000000}"/>
    <cellStyle name="Normal 11" xfId="180" xr:uid="{00000000-0005-0000-0000-000047000000}"/>
    <cellStyle name="Normal 11 2" xfId="182" xr:uid="{00000000-0005-0000-0000-000048000000}"/>
    <cellStyle name="Normal 12" xfId="181" xr:uid="{00000000-0005-0000-0000-000049000000}"/>
    <cellStyle name="Normal 13" xfId="184" xr:uid="{00000000-0005-0000-0000-00004A000000}"/>
    <cellStyle name="Normal 14" xfId="211" xr:uid="{00000000-0005-0000-0000-00004B000000}"/>
    <cellStyle name="Normal 15" xfId="10" xr:uid="{00000000-0005-0000-0000-00004C000000}"/>
    <cellStyle name="Normal 2" xfId="1" xr:uid="{00000000-0005-0000-0000-00004D000000}"/>
    <cellStyle name="Normal 2 2" xfId="80" xr:uid="{00000000-0005-0000-0000-00004E000000}"/>
    <cellStyle name="Normal 2 3" xfId="8" xr:uid="{00000000-0005-0000-0000-00004F000000}"/>
    <cellStyle name="Normal 2 3 2" xfId="81" xr:uid="{00000000-0005-0000-0000-000050000000}"/>
    <cellStyle name="Normal 2 4" xfId="82" xr:uid="{00000000-0005-0000-0000-000051000000}"/>
    <cellStyle name="Normal 2 5" xfId="83" xr:uid="{00000000-0005-0000-0000-000052000000}"/>
    <cellStyle name="Normal 2 6" xfId="79" xr:uid="{00000000-0005-0000-0000-000053000000}"/>
    <cellStyle name="Normal 3" xfId="2" xr:uid="{00000000-0005-0000-0000-000054000000}"/>
    <cellStyle name="Normal 3 2" xfId="85" xr:uid="{00000000-0005-0000-0000-000055000000}"/>
    <cellStyle name="Normal 3 3" xfId="86" xr:uid="{00000000-0005-0000-0000-000056000000}"/>
    <cellStyle name="Normal 3 3 2" xfId="87" xr:uid="{00000000-0005-0000-0000-000057000000}"/>
    <cellStyle name="Normal 3 3 2 2" xfId="188" xr:uid="{00000000-0005-0000-0000-000058000000}"/>
    <cellStyle name="Normal 3 3 3" xfId="187" xr:uid="{00000000-0005-0000-0000-000059000000}"/>
    <cellStyle name="Normal 3 4" xfId="88" xr:uid="{00000000-0005-0000-0000-00005A000000}"/>
    <cellStyle name="Normal 3 4 2" xfId="189" xr:uid="{00000000-0005-0000-0000-00005B000000}"/>
    <cellStyle name="Normal 3 5" xfId="186" xr:uid="{00000000-0005-0000-0000-00005C000000}"/>
    <cellStyle name="Normal 3 6" xfId="84" xr:uid="{00000000-0005-0000-0000-00005D000000}"/>
    <cellStyle name="Normal 4" xfId="3" xr:uid="{00000000-0005-0000-0000-00005E000000}"/>
    <cellStyle name="Normal 4 2" xfId="90" xr:uid="{00000000-0005-0000-0000-00005F000000}"/>
    <cellStyle name="Normal 4 3" xfId="91" xr:uid="{00000000-0005-0000-0000-000060000000}"/>
    <cellStyle name="Normal 4 3 2" xfId="92" xr:uid="{00000000-0005-0000-0000-000061000000}"/>
    <cellStyle name="Normal 4 3 2 2" xfId="192" xr:uid="{00000000-0005-0000-0000-000062000000}"/>
    <cellStyle name="Normal 4 3 3" xfId="191" xr:uid="{00000000-0005-0000-0000-000063000000}"/>
    <cellStyle name="Normal 4 4" xfId="93" xr:uid="{00000000-0005-0000-0000-000064000000}"/>
    <cellStyle name="Normal 4 4 2" xfId="94" xr:uid="{00000000-0005-0000-0000-000065000000}"/>
    <cellStyle name="Normal 4 4 2 2" xfId="194" xr:uid="{00000000-0005-0000-0000-000066000000}"/>
    <cellStyle name="Normal 4 4 3" xfId="193" xr:uid="{00000000-0005-0000-0000-000067000000}"/>
    <cellStyle name="Normal 4 5" xfId="95" xr:uid="{00000000-0005-0000-0000-000068000000}"/>
    <cellStyle name="Normal 4 5 2" xfId="195" xr:uid="{00000000-0005-0000-0000-000069000000}"/>
    <cellStyle name="Normal 4 6" xfId="96" xr:uid="{00000000-0005-0000-0000-00006A000000}"/>
    <cellStyle name="Normal 4 6 2" xfId="196" xr:uid="{00000000-0005-0000-0000-00006B000000}"/>
    <cellStyle name="Normal 4 7" xfId="190" xr:uid="{00000000-0005-0000-0000-00006C000000}"/>
    <cellStyle name="Normal 4 8" xfId="89" xr:uid="{00000000-0005-0000-0000-00006D000000}"/>
    <cellStyle name="Normal 5" xfId="4" xr:uid="{00000000-0005-0000-0000-00006E000000}"/>
    <cellStyle name="Normal 5 2" xfId="97" xr:uid="{00000000-0005-0000-0000-00006F000000}"/>
    <cellStyle name="Normal 6" xfId="5" xr:uid="{00000000-0005-0000-0000-000070000000}"/>
    <cellStyle name="Normal 6 2" xfId="99" xr:uid="{00000000-0005-0000-0000-000071000000}"/>
    <cellStyle name="Normal 6 2 2" xfId="100" xr:uid="{00000000-0005-0000-0000-000072000000}"/>
    <cellStyle name="Normal 6 2 2 2" xfId="199" xr:uid="{00000000-0005-0000-0000-000073000000}"/>
    <cellStyle name="Normal 6 2 3" xfId="198" xr:uid="{00000000-0005-0000-0000-000074000000}"/>
    <cellStyle name="Normal 6 3" xfId="101" xr:uid="{00000000-0005-0000-0000-000075000000}"/>
    <cellStyle name="Normal 6 3 2" xfId="102" xr:uid="{00000000-0005-0000-0000-000076000000}"/>
    <cellStyle name="Normal 6 3 2 2" xfId="201" xr:uid="{00000000-0005-0000-0000-000077000000}"/>
    <cellStyle name="Normal 6 3 3" xfId="200" xr:uid="{00000000-0005-0000-0000-000078000000}"/>
    <cellStyle name="Normal 6 4" xfId="103" xr:uid="{00000000-0005-0000-0000-000079000000}"/>
    <cellStyle name="Normal 6 4 2" xfId="202" xr:uid="{00000000-0005-0000-0000-00007A000000}"/>
    <cellStyle name="Normal 6 5" xfId="104" xr:uid="{00000000-0005-0000-0000-00007B000000}"/>
    <cellStyle name="Normal 6 5 2" xfId="203" xr:uid="{00000000-0005-0000-0000-00007C000000}"/>
    <cellStyle name="Normal 6 6" xfId="197" xr:uid="{00000000-0005-0000-0000-00007D000000}"/>
    <cellStyle name="Normal 6 7" xfId="98" xr:uid="{00000000-0005-0000-0000-00007E000000}"/>
    <cellStyle name="Normal 7" xfId="6" xr:uid="{00000000-0005-0000-0000-00007F000000}"/>
    <cellStyle name="Normal 7 2" xfId="106" xr:uid="{00000000-0005-0000-0000-000080000000}"/>
    <cellStyle name="Normal 7 2 2" xfId="107" xr:uid="{00000000-0005-0000-0000-000081000000}"/>
    <cellStyle name="Normal 7 2 2 2" xfId="206" xr:uid="{00000000-0005-0000-0000-000082000000}"/>
    <cellStyle name="Normal 7 2 3" xfId="205" xr:uid="{00000000-0005-0000-0000-000083000000}"/>
    <cellStyle name="Normal 7 3" xfId="108" xr:uid="{00000000-0005-0000-0000-000084000000}"/>
    <cellStyle name="Normal 7 4" xfId="109" xr:uid="{00000000-0005-0000-0000-000085000000}"/>
    <cellStyle name="Normal 7 4 2" xfId="207" xr:uid="{00000000-0005-0000-0000-000086000000}"/>
    <cellStyle name="Normal 7 5" xfId="204" xr:uid="{00000000-0005-0000-0000-000087000000}"/>
    <cellStyle name="Normal 7 6" xfId="105" xr:uid="{00000000-0005-0000-0000-000088000000}"/>
    <cellStyle name="Normal 8" xfId="7" xr:uid="{00000000-0005-0000-0000-000089000000}"/>
    <cellStyle name="Normal 8 2" xfId="111" xr:uid="{00000000-0005-0000-0000-00008A000000}"/>
    <cellStyle name="Normal 8 2 2" xfId="209" xr:uid="{00000000-0005-0000-0000-00008B000000}"/>
    <cellStyle name="Normal 8 3" xfId="112" xr:uid="{00000000-0005-0000-0000-00008C000000}"/>
    <cellStyle name="Normal 8 4" xfId="208" xr:uid="{00000000-0005-0000-0000-00008D000000}"/>
    <cellStyle name="Normal 8 5" xfId="110" xr:uid="{00000000-0005-0000-0000-00008E000000}"/>
    <cellStyle name="Normal 9" xfId="9" xr:uid="{00000000-0005-0000-0000-00008F000000}"/>
    <cellStyle name="Normal 9 2" xfId="210" xr:uid="{00000000-0005-0000-0000-000090000000}"/>
    <cellStyle name="Normal 9 3" xfId="113" xr:uid="{00000000-0005-0000-0000-000091000000}"/>
    <cellStyle name="Note 2" xfId="114" xr:uid="{00000000-0005-0000-0000-000092000000}"/>
    <cellStyle name="Output 2" xfId="115" xr:uid="{00000000-0005-0000-0000-000093000000}"/>
    <cellStyle name="Output Amounts" xfId="116" xr:uid="{00000000-0005-0000-0000-000094000000}"/>
    <cellStyle name="Output Column Headings" xfId="117" xr:uid="{00000000-0005-0000-0000-000095000000}"/>
    <cellStyle name="Output Line Items" xfId="118" xr:uid="{00000000-0005-0000-0000-000096000000}"/>
    <cellStyle name="Output Report Heading" xfId="119" xr:uid="{00000000-0005-0000-0000-000097000000}"/>
    <cellStyle name="Output Report Title" xfId="120" xr:uid="{00000000-0005-0000-0000-000098000000}"/>
    <cellStyle name="Percent" xfId="212" builtinId="5"/>
    <cellStyle name="Percent 2" xfId="121" xr:uid="{00000000-0005-0000-0000-00009A000000}"/>
    <cellStyle name="Percent 2 2" xfId="122" xr:uid="{00000000-0005-0000-0000-00009B000000}"/>
    <cellStyle name="Percent 2 3" xfId="123" xr:uid="{00000000-0005-0000-0000-00009C000000}"/>
    <cellStyle name="Percent 2 4" xfId="124" xr:uid="{00000000-0005-0000-0000-00009D000000}"/>
    <cellStyle name="Percent 3" xfId="125" xr:uid="{00000000-0005-0000-0000-00009E000000}"/>
    <cellStyle name="SAPBEXaggData" xfId="126" xr:uid="{00000000-0005-0000-0000-00009F000000}"/>
    <cellStyle name="SAPBEXaggDataEmph" xfId="127" xr:uid="{00000000-0005-0000-0000-0000A0000000}"/>
    <cellStyle name="SAPBEXaggItem" xfId="128" xr:uid="{00000000-0005-0000-0000-0000A1000000}"/>
    <cellStyle name="SAPBEXaggItemX" xfId="129" xr:uid="{00000000-0005-0000-0000-0000A2000000}"/>
    <cellStyle name="SAPBEXchaText" xfId="130" xr:uid="{00000000-0005-0000-0000-0000A3000000}"/>
    <cellStyle name="SAPBEXexcBad7" xfId="131" xr:uid="{00000000-0005-0000-0000-0000A4000000}"/>
    <cellStyle name="SAPBEXexcBad8" xfId="132" xr:uid="{00000000-0005-0000-0000-0000A5000000}"/>
    <cellStyle name="SAPBEXexcBad9" xfId="133" xr:uid="{00000000-0005-0000-0000-0000A6000000}"/>
    <cellStyle name="SAPBEXexcCritical4" xfId="134" xr:uid="{00000000-0005-0000-0000-0000A7000000}"/>
    <cellStyle name="SAPBEXexcCritical5" xfId="135" xr:uid="{00000000-0005-0000-0000-0000A8000000}"/>
    <cellStyle name="SAPBEXexcCritical6" xfId="136" xr:uid="{00000000-0005-0000-0000-0000A9000000}"/>
    <cellStyle name="SAPBEXexcGood1" xfId="137" xr:uid="{00000000-0005-0000-0000-0000AA000000}"/>
    <cellStyle name="SAPBEXexcGood2" xfId="138" xr:uid="{00000000-0005-0000-0000-0000AB000000}"/>
    <cellStyle name="SAPBEXexcGood3" xfId="139" xr:uid="{00000000-0005-0000-0000-0000AC000000}"/>
    <cellStyle name="SAPBEXfilterDrill" xfId="140" xr:uid="{00000000-0005-0000-0000-0000AD000000}"/>
    <cellStyle name="SAPBEXfilterItem" xfId="141" xr:uid="{00000000-0005-0000-0000-0000AE000000}"/>
    <cellStyle name="SAPBEXfilterText" xfId="142" xr:uid="{00000000-0005-0000-0000-0000AF000000}"/>
    <cellStyle name="SAPBEXfilterText 2" xfId="143" xr:uid="{00000000-0005-0000-0000-0000B0000000}"/>
    <cellStyle name="SAPBEXformats" xfId="144" xr:uid="{00000000-0005-0000-0000-0000B1000000}"/>
    <cellStyle name="SAPBEXheaderItem" xfId="145" xr:uid="{00000000-0005-0000-0000-0000B2000000}"/>
    <cellStyle name="SAPBEXheaderItem 2" xfId="146" xr:uid="{00000000-0005-0000-0000-0000B3000000}"/>
    <cellStyle name="SAPBEXheaderText" xfId="147" xr:uid="{00000000-0005-0000-0000-0000B4000000}"/>
    <cellStyle name="SAPBEXheaderText 2" xfId="148" xr:uid="{00000000-0005-0000-0000-0000B5000000}"/>
    <cellStyle name="SAPBEXHLevel0" xfId="149" xr:uid="{00000000-0005-0000-0000-0000B6000000}"/>
    <cellStyle name="SAPBEXHLevel0 2" xfId="150" xr:uid="{00000000-0005-0000-0000-0000B7000000}"/>
    <cellStyle name="SAPBEXHLevel0X" xfId="151" xr:uid="{00000000-0005-0000-0000-0000B8000000}"/>
    <cellStyle name="SAPBEXHLevel0X 2" xfId="152" xr:uid="{00000000-0005-0000-0000-0000B9000000}"/>
    <cellStyle name="SAPBEXHLevel1" xfId="153" xr:uid="{00000000-0005-0000-0000-0000BA000000}"/>
    <cellStyle name="SAPBEXHLevel1 2" xfId="154" xr:uid="{00000000-0005-0000-0000-0000BB000000}"/>
    <cellStyle name="SAPBEXHLevel1X" xfId="155" xr:uid="{00000000-0005-0000-0000-0000BC000000}"/>
    <cellStyle name="SAPBEXHLevel1X 2" xfId="156" xr:uid="{00000000-0005-0000-0000-0000BD000000}"/>
    <cellStyle name="SAPBEXHLevel2" xfId="157" xr:uid="{00000000-0005-0000-0000-0000BE000000}"/>
    <cellStyle name="SAPBEXHLevel2 2" xfId="158" xr:uid="{00000000-0005-0000-0000-0000BF000000}"/>
    <cellStyle name="SAPBEXHLevel2X" xfId="159" xr:uid="{00000000-0005-0000-0000-0000C0000000}"/>
    <cellStyle name="SAPBEXHLevel2X 2" xfId="160" xr:uid="{00000000-0005-0000-0000-0000C1000000}"/>
    <cellStyle name="SAPBEXHLevel3" xfId="161" xr:uid="{00000000-0005-0000-0000-0000C2000000}"/>
    <cellStyle name="SAPBEXHLevel3 2" xfId="162" xr:uid="{00000000-0005-0000-0000-0000C3000000}"/>
    <cellStyle name="SAPBEXHLevel3X" xfId="163" xr:uid="{00000000-0005-0000-0000-0000C4000000}"/>
    <cellStyle name="SAPBEXHLevel3X 2" xfId="164" xr:uid="{00000000-0005-0000-0000-0000C5000000}"/>
    <cellStyle name="SAPBEXresData" xfId="165" xr:uid="{00000000-0005-0000-0000-0000C6000000}"/>
    <cellStyle name="SAPBEXresDataEmph" xfId="166" xr:uid="{00000000-0005-0000-0000-0000C7000000}"/>
    <cellStyle name="SAPBEXresItem" xfId="167" xr:uid="{00000000-0005-0000-0000-0000C8000000}"/>
    <cellStyle name="SAPBEXresItemX" xfId="168" xr:uid="{00000000-0005-0000-0000-0000C9000000}"/>
    <cellStyle name="SAPBEXstdData" xfId="169" xr:uid="{00000000-0005-0000-0000-0000CA000000}"/>
    <cellStyle name="SAPBEXstdDataEmph" xfId="170" xr:uid="{00000000-0005-0000-0000-0000CB000000}"/>
    <cellStyle name="SAPBEXstdItem" xfId="171" xr:uid="{00000000-0005-0000-0000-0000CC000000}"/>
    <cellStyle name="SAPBEXstdItemX" xfId="172" xr:uid="{00000000-0005-0000-0000-0000CD000000}"/>
    <cellStyle name="SAPBEXtitle" xfId="173" xr:uid="{00000000-0005-0000-0000-0000CE000000}"/>
    <cellStyle name="SAPBEXtitle 2" xfId="174" xr:uid="{00000000-0005-0000-0000-0000CF000000}"/>
    <cellStyle name="SAPBEXundefined" xfId="175" xr:uid="{00000000-0005-0000-0000-0000D0000000}"/>
    <cellStyle name="Text" xfId="176" xr:uid="{00000000-0005-0000-0000-0000D1000000}"/>
    <cellStyle name="Title 2" xfId="177" xr:uid="{00000000-0005-0000-0000-0000D2000000}"/>
    <cellStyle name="Total 2" xfId="178" xr:uid="{00000000-0005-0000-0000-0000D3000000}"/>
    <cellStyle name="Warning Text 2" xfId="179" xr:uid="{00000000-0005-0000-0000-0000D4000000}"/>
  </cellStyles>
  <dxfs count="40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C0000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7"/>
        </patternFill>
      </fill>
    </dxf>
  </dxfs>
  <tableStyles count="0" defaultTableStyle="TableStyleMedium9" defaultPivotStyle="PivotStyleLight16"/>
  <colors>
    <mruColors>
      <color rgb="FFF15A41"/>
      <color rgb="FFFFFF99"/>
      <color rgb="FFFFFF66"/>
      <color rgb="FF7AE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1"/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solidFill>
                  <a:schemeClr val="accent1"/>
                </a:solidFill>
              </a:rPr>
              <a:t>Total complaints - WaSCs </a:t>
            </a:r>
            <a:endParaRPr lang="en-GB" b="1">
              <a:solidFill>
                <a:schemeClr val="accent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/>
              </a:solidFill>
              <a:latin typeface="Montserrat" pitchFamily="2" charset="0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Sheet1!$E$3</c:f>
              <c:strCache>
                <c:ptCount val="1"/>
                <c:pt idx="0">
                  <c:v>2025-26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3DF9B6F-282D-4AC9-8536-7246C17E090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E85B-4286-BD17-F57CF9C580F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1D5E521-9059-45F2-8CA5-11D128473F1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E85B-4286-BD17-F57CF9C580F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D51B215-E9D1-49A7-A0C3-4F208C76B84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E85B-4286-BD17-F57CF9C580F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43107B5-75E6-4667-8BE1-5550A5D5D24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E85B-4286-BD17-F57CF9C580F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13A011C-B895-4107-95B0-D732ED1C81B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E85B-4286-BD17-F57CF9C580F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020D7C4-CA6B-48B7-8C2E-223B7E06CF4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85B-4286-BD17-F57CF9C580F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9F54977-786D-451D-B309-0AF428E37B3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E85B-4286-BD17-F57CF9C580F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30D0C9C-2016-4380-A120-ACC9537BEAF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85B-4286-BD17-F57CF9C580F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0E59CB6-B377-49A3-9F46-0D954A2EB59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85B-4286-BD17-F57CF9C580F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452507F-157F-4C57-BF20-E291B2D0D14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85B-4286-BD17-F57CF9C580F0}"/>
                </c:ext>
              </c:extLst>
            </c:dLbl>
            <c:dLbl>
              <c:idx val="10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1C5645E3-6EDD-4268-82F7-B2A975C02FA1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GB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85B-4286-BD17-F57CF9C58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Sheet1!$A$4:$A$14</c:f>
              <c:strCache>
                <c:ptCount val="11"/>
                <c:pt idx="0">
                  <c:v>Thames Water</c:v>
                </c:pt>
                <c:pt idx="1">
                  <c:v>South West Water</c:v>
                </c:pt>
                <c:pt idx="2">
                  <c:v>Yorkshire Water</c:v>
                </c:pt>
                <c:pt idx="3">
                  <c:v>Southern Water</c:v>
                </c:pt>
                <c:pt idx="4">
                  <c:v>United Utilities</c:v>
                </c:pt>
                <c:pt idx="5">
                  <c:v>Dŵr Cymru Welsh Water</c:v>
                </c:pt>
                <c:pt idx="6">
                  <c:v>Wessex Water</c:v>
                </c:pt>
                <c:pt idx="7">
                  <c:v>Anglian Water</c:v>
                </c:pt>
                <c:pt idx="8">
                  <c:v>Severn Trent Water</c:v>
                </c:pt>
                <c:pt idx="9">
                  <c:v>Northumbrian Water</c:v>
                </c:pt>
                <c:pt idx="10">
                  <c:v>Hafren Dyfrdwy</c:v>
                </c:pt>
              </c:strCache>
            </c:strRef>
          </c:cat>
          <c:val>
            <c:numRef>
              <c:f>Sheet1!$E$4:$E$14</c:f>
              <c:numCache>
                <c:formatCode>0.0000</c:formatCode>
                <c:ptCount val="11"/>
                <c:pt idx="0" formatCode="0.0">
                  <c:v>197.85042006841741</c:v>
                </c:pt>
                <c:pt idx="1">
                  <c:v>183.11366719492256</c:v>
                </c:pt>
                <c:pt idx="2" formatCode="0.0">
                  <c:v>128.48174862302557</c:v>
                </c:pt>
                <c:pt idx="3" formatCode="0.0">
                  <c:v>108.4799425453496</c:v>
                </c:pt>
                <c:pt idx="4">
                  <c:v>79.867138274783372</c:v>
                </c:pt>
                <c:pt idx="5" formatCode="0.0">
                  <c:v>77.543448854152658</c:v>
                </c:pt>
                <c:pt idx="6" formatCode="0.0">
                  <c:v>51.499714406453023</c:v>
                </c:pt>
                <c:pt idx="7" formatCode="0.0">
                  <c:v>45.795877124782017</c:v>
                </c:pt>
                <c:pt idx="8" formatCode="0.0">
                  <c:v>42.521120889227262</c:v>
                </c:pt>
                <c:pt idx="9" formatCode="0.0">
                  <c:v>40.524677338603524</c:v>
                </c:pt>
                <c:pt idx="10" formatCode="0.0">
                  <c:v>18.651588329995679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Sheet1!$F$4:$F$14</c15:f>
                <c15:dlblRangeCache>
                  <c:ptCount val="11"/>
                  <c:pt idx="0">
                    <c:v>72%</c:v>
                  </c:pt>
                  <c:pt idx="1">
                    <c:v>152%</c:v>
                  </c:pt>
                  <c:pt idx="2">
                    <c:v>36%</c:v>
                  </c:pt>
                  <c:pt idx="3">
                    <c:v>58%</c:v>
                  </c:pt>
                  <c:pt idx="4">
                    <c:v>10%</c:v>
                  </c:pt>
                  <c:pt idx="5">
                    <c:v>49%</c:v>
                  </c:pt>
                  <c:pt idx="6">
                    <c:v>65%</c:v>
                  </c:pt>
                  <c:pt idx="7">
                    <c:v>20%</c:v>
                  </c:pt>
                  <c:pt idx="8">
                    <c:v>54%</c:v>
                  </c:pt>
                  <c:pt idx="9">
                    <c:v>27%</c:v>
                  </c:pt>
                  <c:pt idx="10">
                    <c:v>-10%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E85B-4286-BD17-F57CF9C580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-27"/>
        <c:axId val="629829624"/>
        <c:axId val="629828640"/>
      </c:barChart>
      <c:catAx>
        <c:axId val="62982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629828640"/>
        <c:crosses val="autoZero"/>
        <c:auto val="1"/>
        <c:lblAlgn val="ctr"/>
        <c:lblOffset val="100"/>
        <c:noMultiLvlLbl val="0"/>
      </c:catAx>
      <c:valAx>
        <c:axId val="62982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629829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>
          <a:latin typeface="Montserrat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1"/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GB" b="1">
                <a:solidFill>
                  <a:schemeClr val="accent1"/>
                </a:solidFill>
              </a:rPr>
              <a:t>Complaints to CCW - WaSCs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/>
              </a:solidFill>
              <a:latin typeface="Montserrat" pitchFamily="2" charset="0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Sheet1!$L$26</c:f>
              <c:strCache>
                <c:ptCount val="1"/>
                <c:pt idx="0">
                  <c:v>2025-26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563E896-0EB5-471E-AA4F-EEC8849477A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CCDC-4905-BD98-E3C0372A187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70C1B09-E823-4E97-964F-CCA424AB226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CCDC-4905-BD98-E3C0372A187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1540261-8633-4C6E-941E-22C79A54E90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CDC-4905-BD98-E3C0372A187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DA58D40-1FCC-427C-81BF-CE19C643CE8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CDC-4905-BD98-E3C0372A187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9878407-92AD-46C5-B4F5-A6EDD26C10E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CCDC-4905-BD98-E3C0372A187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13770AB-A1C1-40E9-A240-59E4DBDB3BF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CCDC-4905-BD98-E3C0372A187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B3EA39D-A8F3-4D47-9BBE-ECFD4908EBD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CCDC-4905-BD98-E3C0372A187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09644F4-4534-482B-BC0F-F206BC74462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CDC-4905-BD98-E3C0372A187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FB97084-695B-41A2-AE96-FB288AEC3CD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CCDC-4905-BD98-E3C0372A187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60F1E61-AD14-4E97-B320-7B35767BC74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CCDC-4905-BD98-E3C0372A187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1AE7E5F-6107-4CE5-B0FB-4E6C0C65087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CCDC-4905-BD98-E3C0372A18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Sheet1!$H$27:$H$37</c:f>
              <c:strCache>
                <c:ptCount val="11"/>
                <c:pt idx="0">
                  <c:v>Thames Water</c:v>
                </c:pt>
                <c:pt idx="1">
                  <c:v>Southern Water</c:v>
                </c:pt>
                <c:pt idx="2">
                  <c:v>South West Water</c:v>
                </c:pt>
                <c:pt idx="3">
                  <c:v>Yorkshire Water</c:v>
                </c:pt>
                <c:pt idx="4">
                  <c:v>Severn Trent Water</c:v>
                </c:pt>
                <c:pt idx="5">
                  <c:v>Dŵr Cymru Welsh Water</c:v>
                </c:pt>
                <c:pt idx="6">
                  <c:v>Hafren Dyfrdwy</c:v>
                </c:pt>
                <c:pt idx="7">
                  <c:v>United Utilities</c:v>
                </c:pt>
                <c:pt idx="8">
                  <c:v>Anglian Water</c:v>
                </c:pt>
                <c:pt idx="9">
                  <c:v>Wessex Water</c:v>
                </c:pt>
                <c:pt idx="10">
                  <c:v>Northumbrian Water</c:v>
                </c:pt>
              </c:strCache>
            </c:strRef>
          </c:cat>
          <c:val>
            <c:numRef>
              <c:f>Sheet1!$L$27:$L$37</c:f>
              <c:numCache>
                <c:formatCode>0.00</c:formatCode>
                <c:ptCount val="11"/>
                <c:pt idx="0">
                  <c:v>8.4055574316921575</c:v>
                </c:pt>
                <c:pt idx="1">
                  <c:v>7.0008567715191816</c:v>
                </c:pt>
                <c:pt idx="2">
                  <c:v>6.9230851046343096</c:v>
                </c:pt>
                <c:pt idx="3">
                  <c:v>4.6016395409947322</c:v>
                </c:pt>
                <c:pt idx="4">
                  <c:v>4.5690017658513264</c:v>
                </c:pt>
                <c:pt idx="5">
                  <c:v>3.66523485190078</c:v>
                </c:pt>
                <c:pt idx="6">
                  <c:v>2.9449876310519496</c:v>
                </c:pt>
                <c:pt idx="7">
                  <c:v>2.8239249227290038</c:v>
                </c:pt>
                <c:pt idx="8">
                  <c:v>2.5117269848634898</c:v>
                </c:pt>
                <c:pt idx="9">
                  <c:v>1.0216354526077245</c:v>
                </c:pt>
                <c:pt idx="10">
                  <c:v>0.87441064335730356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Sheet1!$M$27:$M$37</c15:f>
                <c15:dlblRangeCache>
                  <c:ptCount val="11"/>
                  <c:pt idx="0">
                    <c:v>82%</c:v>
                  </c:pt>
                  <c:pt idx="1">
                    <c:v>165%</c:v>
                  </c:pt>
                  <c:pt idx="2">
                    <c:v>151%</c:v>
                  </c:pt>
                  <c:pt idx="3">
                    <c:v>39%</c:v>
                  </c:pt>
                  <c:pt idx="4">
                    <c:v>85%</c:v>
                  </c:pt>
                  <c:pt idx="5">
                    <c:v>63%</c:v>
                  </c:pt>
                  <c:pt idx="6">
                    <c:v>35%</c:v>
                  </c:pt>
                  <c:pt idx="7">
                    <c:v>55%</c:v>
                  </c:pt>
                  <c:pt idx="8">
                    <c:v>94%</c:v>
                  </c:pt>
                  <c:pt idx="9">
                    <c:v>62%</c:v>
                  </c:pt>
                  <c:pt idx="10">
                    <c:v>45%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CCDC-4905-BD98-E3C0372A1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-27"/>
        <c:axId val="633235376"/>
        <c:axId val="633232424"/>
      </c:barChart>
      <c:catAx>
        <c:axId val="63323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633232424"/>
        <c:crosses val="autoZero"/>
        <c:auto val="1"/>
        <c:lblAlgn val="ctr"/>
        <c:lblOffset val="100"/>
        <c:noMultiLvlLbl val="0"/>
      </c:catAx>
      <c:valAx>
        <c:axId val="633232424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63323537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>
          <a:latin typeface="Montserrat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1"/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GB" b="1">
                <a:solidFill>
                  <a:schemeClr val="accent1"/>
                </a:solidFill>
              </a:rPr>
              <a:t>Complaints to CCW - WOCs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/>
              </a:solidFill>
              <a:latin typeface="Montserrat" pitchFamily="2" charset="0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Sheet2!$L$23</c:f>
              <c:strCache>
                <c:ptCount val="1"/>
                <c:pt idx="0">
                  <c:v>2025-26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828DBDD-6928-4DBF-9A0E-5EE8006B5D4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E88D-4CEF-8F29-4A203CDA54D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0184E9A-B4DA-44AC-BA63-9E38DBE516B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E88D-4CEF-8F29-4A203CDA54D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31B0049-1A23-43B9-A373-5A67387D635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E88D-4CEF-8F29-4A203CDA54D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69D4D36-A19A-4C4B-9361-D6026D48512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E88D-4CEF-8F29-4A203CDA54D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2D809ED-2DF6-4AD9-A2DC-827A7C4BA69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E88D-4CEF-8F29-4A203CDA54D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F1BE30B-7415-4BBF-BCEF-AE5FBE3F005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88D-4CEF-8F29-4A203CDA54D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CE26053-3963-4C50-92EC-D688E69D810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E88D-4CEF-8F29-4A203CDA54D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1293D63-16C2-46E0-9C03-4ABB7B365E8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88D-4CEF-8F29-4A203CDA54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Sheet2!$H$24:$H$31</c:f>
              <c:strCache>
                <c:ptCount val="8"/>
                <c:pt idx="0">
                  <c:v>SES Water</c:v>
                </c:pt>
                <c:pt idx="1">
                  <c:v>Affinity Water</c:v>
                </c:pt>
                <c:pt idx="2">
                  <c:v>South East Water</c:v>
                </c:pt>
                <c:pt idx="3">
                  <c:v>South Staffs Water</c:v>
                </c:pt>
                <c:pt idx="4">
                  <c:v>Cambridge Water</c:v>
                </c:pt>
                <c:pt idx="5">
                  <c:v>Essex &amp; Suffolk Water</c:v>
                </c:pt>
                <c:pt idx="6">
                  <c:v>Bristol Water</c:v>
                </c:pt>
                <c:pt idx="7">
                  <c:v>Portsmouth Water</c:v>
                </c:pt>
              </c:strCache>
            </c:strRef>
          </c:cat>
          <c:val>
            <c:numRef>
              <c:f>Sheet2!$L$24:$L$31</c:f>
              <c:numCache>
                <c:formatCode>0.00</c:formatCode>
                <c:ptCount val="8"/>
                <c:pt idx="0">
                  <c:v>6.3595984750352281</c:v>
                </c:pt>
                <c:pt idx="1">
                  <c:v>4.6310852591311642</c:v>
                </c:pt>
                <c:pt idx="2">
                  <c:v>4.2613741243878227</c:v>
                </c:pt>
                <c:pt idx="3">
                  <c:v>3.8844337790361427</c:v>
                </c:pt>
                <c:pt idx="4">
                  <c:v>3.6484291103340034</c:v>
                </c:pt>
                <c:pt idx="5">
                  <c:v>1.6974142310217937</c:v>
                </c:pt>
                <c:pt idx="6">
                  <c:v>1.3173370971536109</c:v>
                </c:pt>
                <c:pt idx="7">
                  <c:v>1.2423072512518634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Sheet2!$M$24:$M$31</c15:f>
                <c15:dlblRangeCache>
                  <c:ptCount val="8"/>
                  <c:pt idx="0">
                    <c:v>23%</c:v>
                  </c:pt>
                  <c:pt idx="1">
                    <c:v>62%</c:v>
                  </c:pt>
                  <c:pt idx="2">
                    <c:v>141%</c:v>
                  </c:pt>
                  <c:pt idx="3">
                    <c:v>104%</c:v>
                  </c:pt>
                  <c:pt idx="4">
                    <c:v>59%</c:v>
                  </c:pt>
                  <c:pt idx="5">
                    <c:v>88%</c:v>
                  </c:pt>
                  <c:pt idx="6">
                    <c:v>84%</c:v>
                  </c:pt>
                  <c:pt idx="7">
                    <c:v>252%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E88D-4CEF-8F29-4A203CDA5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-27"/>
        <c:axId val="365974792"/>
        <c:axId val="365976104"/>
      </c:barChart>
      <c:catAx>
        <c:axId val="365974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365976104"/>
        <c:crosses val="autoZero"/>
        <c:auto val="1"/>
        <c:lblAlgn val="ctr"/>
        <c:lblOffset val="100"/>
        <c:noMultiLvlLbl val="0"/>
      </c:catAx>
      <c:valAx>
        <c:axId val="365976104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365974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>
          <a:latin typeface="Montserrat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1"/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solidFill>
                  <a:schemeClr val="accent1"/>
                </a:solidFill>
              </a:rPr>
              <a:t>Total complaints - WOCs </a:t>
            </a:r>
            <a:endParaRPr lang="en-GB" b="1">
              <a:solidFill>
                <a:schemeClr val="accent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/>
              </a:solidFill>
              <a:latin typeface="Montserrat" pitchFamily="2" charset="0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Sheet2!$E$3</c:f>
              <c:strCache>
                <c:ptCount val="1"/>
                <c:pt idx="0">
                  <c:v>2025-26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88A77B7-6EF9-4CF7-ABDF-A9FF5B9BA05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421B-4C24-BA66-40D5EF5B2DE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7D65E41-AAFC-4984-9A01-E9AE7A6F0F6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21B-4C24-BA66-40D5EF5B2DE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89FDB3B-6BB3-4F92-92CB-66D38FADAD7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21B-4C24-BA66-40D5EF5B2DE2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3929B0A8-E40C-4ADA-B156-E0EE133EF66F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21B-4C24-BA66-40D5EF5B2DE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446D1FD-0D43-4A39-887E-348C756DCE0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21B-4C24-BA66-40D5EF5B2DE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B51EC2C-2AB7-426E-B7D1-78112513262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21B-4C24-BA66-40D5EF5B2DE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2395D21-AAF4-4850-AB38-B46DBB2E59B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21B-4C24-BA66-40D5EF5B2DE2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4A4D982A-6146-4D7F-8076-51C0415C531D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GB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21B-4C24-BA66-40D5EF5B2D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Sheet2!$A$4:$A$11</c:f>
              <c:strCache>
                <c:ptCount val="8"/>
                <c:pt idx="0">
                  <c:v>Affinity Water</c:v>
                </c:pt>
                <c:pt idx="1">
                  <c:v>South East Water</c:v>
                </c:pt>
                <c:pt idx="2">
                  <c:v>Cambridge Water</c:v>
                </c:pt>
                <c:pt idx="3">
                  <c:v>SES Water</c:v>
                </c:pt>
                <c:pt idx="4">
                  <c:v>South Staffs Water</c:v>
                </c:pt>
                <c:pt idx="5">
                  <c:v>Essex &amp; Suffolk Water</c:v>
                </c:pt>
                <c:pt idx="6">
                  <c:v>Bristol Water</c:v>
                </c:pt>
                <c:pt idx="7">
                  <c:v>Portsmouth Water</c:v>
                </c:pt>
              </c:strCache>
            </c:strRef>
          </c:cat>
          <c:val>
            <c:numRef>
              <c:f>Sheet2!$E$4:$E$11</c:f>
              <c:numCache>
                <c:formatCode>0.00</c:formatCode>
                <c:ptCount val="8"/>
                <c:pt idx="0">
                  <c:v>119.62217680658179</c:v>
                </c:pt>
                <c:pt idx="1">
                  <c:v>89.088034293513743</c:v>
                </c:pt>
                <c:pt idx="2">
                  <c:v>74.96489247459867</c:v>
                </c:pt>
                <c:pt idx="3">
                  <c:v>73.9052285940936</c:v>
                </c:pt>
                <c:pt idx="4">
                  <c:v>58.111129334380692</c:v>
                </c:pt>
                <c:pt idx="5">
                  <c:v>54.86241032820805</c:v>
                </c:pt>
                <c:pt idx="6">
                  <c:v>52.539167254763584</c:v>
                </c:pt>
                <c:pt idx="7">
                  <c:v>27.744861944624951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Sheet2!$F$4:$F$11</c15:f>
                <c15:dlblRangeCache>
                  <c:ptCount val="8"/>
                  <c:pt idx="0">
                    <c:v>66%</c:v>
                  </c:pt>
                  <c:pt idx="1">
                    <c:v>89%</c:v>
                  </c:pt>
                  <c:pt idx="2">
                    <c:v>47%</c:v>
                  </c:pt>
                  <c:pt idx="3">
                    <c:v>-2%</c:v>
                  </c:pt>
                  <c:pt idx="4">
                    <c:v>61%</c:v>
                  </c:pt>
                  <c:pt idx="5">
                    <c:v>12%</c:v>
                  </c:pt>
                  <c:pt idx="6">
                    <c:v>60%</c:v>
                  </c:pt>
                  <c:pt idx="7">
                    <c:v>-7%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421B-4C24-BA66-40D5EF5B2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-27"/>
        <c:axId val="365966264"/>
        <c:axId val="365966592"/>
      </c:barChart>
      <c:catAx>
        <c:axId val="365966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365966592"/>
        <c:crosses val="autoZero"/>
        <c:auto val="1"/>
        <c:lblAlgn val="ctr"/>
        <c:lblOffset val="100"/>
        <c:noMultiLvlLbl val="0"/>
      </c:catAx>
      <c:valAx>
        <c:axId val="365966592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365966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>
          <a:latin typeface="Montserrat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1"/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solidFill>
                  <a:schemeClr val="accent1"/>
                </a:solidFill>
              </a:rPr>
              <a:t>Total complaints - Billing - WaSCs </a:t>
            </a:r>
            <a:endParaRPr lang="en-GB" b="1">
              <a:solidFill>
                <a:schemeClr val="accent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/>
              </a:solidFill>
              <a:latin typeface="Montserrat" pitchFamily="2" charset="0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Sheet1!$L$3</c:f>
              <c:strCache>
                <c:ptCount val="1"/>
                <c:pt idx="0">
                  <c:v>2025-26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175EA07-84B8-4265-AE4B-DC6B5EB1955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DAD-4657-B5F2-F3C2FFE1BE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D27F15C-9203-4F55-A595-17BF2A6E299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DAD-4657-B5F2-F3C2FFE1BE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65783E9-135E-42A7-934D-4B7C6FF68C3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DAD-4657-B5F2-F3C2FFE1BE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3693BF1-A18E-4FBA-B3F0-69F01E4A8C5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DAD-4657-B5F2-F3C2FFE1BE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9CD4D5F-C9C4-48E0-A53D-6EE008DCB23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DAD-4657-B5F2-F3C2FFE1BEC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80EE5A4-10A4-4ED1-AA60-7AD782422AC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DAD-4657-B5F2-F3C2FFE1BEC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B6B2D9A-F8EC-4BA2-8143-7F277649219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DAD-4657-B5F2-F3C2FFE1BEC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FA29C6F-9A1F-48A4-884A-76D6F69AE3C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DAD-4657-B5F2-F3C2FFE1BEC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4F344D8-A49A-4AD4-AF07-27CF4F3971A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DAD-4657-B5F2-F3C2FFE1BEC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A2DBAB3-CB98-43B8-A052-1A8AD734558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DAD-4657-B5F2-F3C2FFE1BEC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51CC373-CC78-48D6-BEC2-FFAC65294E5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DAD-4657-B5F2-F3C2FFE1B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Sheet1!$H$4:$H$14</c:f>
              <c:strCache>
                <c:ptCount val="11"/>
                <c:pt idx="0">
                  <c:v>Thames Water</c:v>
                </c:pt>
                <c:pt idx="1">
                  <c:v>South West Water</c:v>
                </c:pt>
                <c:pt idx="2">
                  <c:v>Southern Water</c:v>
                </c:pt>
                <c:pt idx="3">
                  <c:v>United Utilities</c:v>
                </c:pt>
                <c:pt idx="4">
                  <c:v>Yorkshire Water</c:v>
                </c:pt>
                <c:pt idx="5">
                  <c:v>Anglian Water</c:v>
                </c:pt>
                <c:pt idx="6">
                  <c:v>Dŵr Cymru Welsh Water</c:v>
                </c:pt>
                <c:pt idx="7">
                  <c:v>Severn Trent Water</c:v>
                </c:pt>
                <c:pt idx="8">
                  <c:v>Wessex Water</c:v>
                </c:pt>
                <c:pt idx="9">
                  <c:v>Northumbrian Water</c:v>
                </c:pt>
                <c:pt idx="10">
                  <c:v>Hafren Dyfrdwy</c:v>
                </c:pt>
              </c:strCache>
            </c:strRef>
          </c:cat>
          <c:val>
            <c:numRef>
              <c:f>Sheet1!$L$4:$L$14</c:f>
              <c:numCache>
                <c:formatCode>0.0</c:formatCode>
                <c:ptCount val="11"/>
                <c:pt idx="0">
                  <c:v>254.23201159108453</c:v>
                </c:pt>
                <c:pt idx="1">
                  <c:v>141.76760263919562</c:v>
                </c:pt>
                <c:pt idx="2">
                  <c:v>93.5407555715977</c:v>
                </c:pt>
                <c:pt idx="3">
                  <c:v>61.999592292930501</c:v>
                </c:pt>
                <c:pt idx="4">
                  <c:v>54.697621035775541</c:v>
                </c:pt>
                <c:pt idx="5">
                  <c:v>40.153045910535759</c:v>
                </c:pt>
                <c:pt idx="6">
                  <c:v>39.747212506485795</c:v>
                </c:pt>
                <c:pt idx="7">
                  <c:v>39.444039679426105</c:v>
                </c:pt>
                <c:pt idx="8">
                  <c:v>31.115381383409677</c:v>
                </c:pt>
                <c:pt idx="9">
                  <c:v>25.005854715555188</c:v>
                </c:pt>
                <c:pt idx="10">
                  <c:v>14.519467413578278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Sheet1!$M$4:$M$14</c15:f>
                <c15:dlblRangeCache>
                  <c:ptCount val="11"/>
                  <c:pt idx="0">
                    <c:v>102%</c:v>
                  </c:pt>
                  <c:pt idx="1">
                    <c:v>246%</c:v>
                  </c:pt>
                  <c:pt idx="2">
                    <c:v>79%</c:v>
                  </c:pt>
                  <c:pt idx="3">
                    <c:v>7%</c:v>
                  </c:pt>
                  <c:pt idx="4">
                    <c:v>39%</c:v>
                  </c:pt>
                  <c:pt idx="5">
                    <c:v>22%</c:v>
                  </c:pt>
                  <c:pt idx="6">
                    <c:v>90%</c:v>
                  </c:pt>
                  <c:pt idx="7">
                    <c:v>104%</c:v>
                  </c:pt>
                  <c:pt idx="8">
                    <c:v>61%</c:v>
                  </c:pt>
                  <c:pt idx="9">
                    <c:v>17%</c:v>
                  </c:pt>
                  <c:pt idx="10">
                    <c:v>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7DAD-4657-B5F2-F3C2FFE1B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-27"/>
        <c:axId val="636712824"/>
        <c:axId val="636713152"/>
      </c:barChart>
      <c:catAx>
        <c:axId val="636712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636713152"/>
        <c:crosses val="autoZero"/>
        <c:auto val="1"/>
        <c:lblAlgn val="ctr"/>
        <c:lblOffset val="100"/>
        <c:noMultiLvlLbl val="0"/>
      </c:catAx>
      <c:valAx>
        <c:axId val="63671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636712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3B5C"/>
      </a:solidFill>
      <a:round/>
    </a:ln>
    <a:effectLst/>
  </c:spPr>
  <c:txPr>
    <a:bodyPr/>
    <a:lstStyle/>
    <a:p>
      <a:pPr>
        <a:defRPr>
          <a:latin typeface="Montserrat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1"/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solidFill>
                  <a:schemeClr val="accent1"/>
                </a:solidFill>
              </a:rPr>
              <a:t>Total complaints - Billing - WOCs </a:t>
            </a:r>
            <a:endParaRPr lang="en-GB" b="1">
              <a:solidFill>
                <a:schemeClr val="accent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/>
              </a:solidFill>
              <a:latin typeface="Montserrat" pitchFamily="2" charset="0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Sheet2!$L$3</c:f>
              <c:strCache>
                <c:ptCount val="1"/>
                <c:pt idx="0">
                  <c:v>2025-26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11231D0-44D4-4622-8760-DFF939B8CAE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E90-44FE-A89E-8CAD8F3F85E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C233B1C-6644-49E7-9F1B-73E5C114B57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3E90-44FE-A89E-8CAD8F3F85E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21A68F9-9478-489F-A61E-5EBB884EADA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3E90-44FE-A89E-8CAD8F3F85E5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FDAAB3DB-BD67-49A4-B08D-FA126CAAF61B}" type="CELLRANGE">
                      <a:rPr lang="en-GB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GB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E90-44FE-A89E-8CAD8F3F85E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562E1CB-3F86-4357-8639-44DF42FB7EA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E90-44FE-A89E-8CAD8F3F85E5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C8134862-C7DD-4C48-B197-F1232D04B0A5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E90-44FE-A89E-8CAD8F3F85E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0767BE5-2B88-4A61-9EC4-71E0AD5517C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E90-44FE-A89E-8CAD8F3F85E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703C22B-FAB7-4CD3-BE55-CA29CAB80DB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E90-44FE-A89E-8CAD8F3F85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Sheet2!$H$4:$H$11</c:f>
              <c:strCache>
                <c:ptCount val="8"/>
                <c:pt idx="0">
                  <c:v>Affinity Water</c:v>
                </c:pt>
                <c:pt idx="1">
                  <c:v>Cambridge Water</c:v>
                </c:pt>
                <c:pt idx="2">
                  <c:v>SES Water</c:v>
                </c:pt>
                <c:pt idx="3">
                  <c:v>South East Water</c:v>
                </c:pt>
                <c:pt idx="4">
                  <c:v>South Staffs Water</c:v>
                </c:pt>
                <c:pt idx="5">
                  <c:v>Essex &amp; Suffolk Water</c:v>
                </c:pt>
                <c:pt idx="6">
                  <c:v>Bristol Water</c:v>
                </c:pt>
                <c:pt idx="7">
                  <c:v>Portsmouth Water</c:v>
                </c:pt>
              </c:strCache>
            </c:strRef>
          </c:cat>
          <c:val>
            <c:numRef>
              <c:f>Sheet2!$L$4:$L$11</c:f>
              <c:numCache>
                <c:formatCode>0.0</c:formatCode>
                <c:ptCount val="8"/>
                <c:pt idx="0">
                  <c:v>93.765577168051209</c:v>
                </c:pt>
                <c:pt idx="1">
                  <c:v>66.790459328352838</c:v>
                </c:pt>
                <c:pt idx="2">
                  <c:v>62.261204465115014</c:v>
                </c:pt>
                <c:pt idx="3">
                  <c:v>57.729714584377305</c:v>
                </c:pt>
                <c:pt idx="4">
                  <c:v>53.771394859936841</c:v>
                </c:pt>
                <c:pt idx="5">
                  <c:v>39.855427401766427</c:v>
                </c:pt>
                <c:pt idx="6">
                  <c:v>32.284567984182139</c:v>
                </c:pt>
                <c:pt idx="7">
                  <c:v>24.149861834925076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Sheet2!$M$4:$M$11</c15:f>
                <c15:dlblRangeCache>
                  <c:ptCount val="8"/>
                  <c:pt idx="0">
                    <c:v>75%</c:v>
                  </c:pt>
                  <c:pt idx="1">
                    <c:v>36%</c:v>
                  </c:pt>
                  <c:pt idx="2">
                    <c:v>3%</c:v>
                  </c:pt>
                  <c:pt idx="3">
                    <c:v>87%</c:v>
                  </c:pt>
                  <c:pt idx="4">
                    <c:v>55%</c:v>
                  </c:pt>
                  <c:pt idx="5">
                    <c:v>-1%</c:v>
                  </c:pt>
                  <c:pt idx="6">
                    <c:v>61%</c:v>
                  </c:pt>
                  <c:pt idx="7">
                    <c:v>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3E90-44FE-A89E-8CAD8F3F85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-27"/>
        <c:axId val="707349568"/>
        <c:axId val="707349896"/>
      </c:barChart>
      <c:catAx>
        <c:axId val="70734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707349896"/>
        <c:crosses val="autoZero"/>
        <c:auto val="1"/>
        <c:lblAlgn val="ctr"/>
        <c:lblOffset val="100"/>
        <c:noMultiLvlLbl val="0"/>
      </c:catAx>
      <c:valAx>
        <c:axId val="707349896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707349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>
          <a:latin typeface="Montserrat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1"/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GB" b="1">
                <a:solidFill>
                  <a:schemeClr val="accent1"/>
                </a:solidFill>
              </a:rPr>
              <a:t>Total complaints - Water - WaSCs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/>
              </a:solidFill>
              <a:latin typeface="Montserrat" pitchFamily="2" charset="0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Sheet1!$S$3</c:f>
              <c:strCache>
                <c:ptCount val="1"/>
                <c:pt idx="0">
                  <c:v>2025-26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AE10CE8-BA7A-4F10-A9AD-DDFA54CF22D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BA5F-4A78-82C2-7F070B87E00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61FF754-865F-49D6-A324-A920864C0FF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A5F-4A78-82C2-7F070B87E00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F1D924B-BFAE-42DB-86C1-A1FEB5E34FB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BA5F-4A78-82C2-7F070B87E00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35BA414-11CA-4EB7-B900-CF986F0678A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A5F-4A78-82C2-7F070B87E00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981FFBC-D8C9-4F5E-AFA7-C8DA0916254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BA5F-4A78-82C2-7F070B87E00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0F7926F-821B-4C63-BA10-2CB2878C606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A5F-4A78-82C2-7F070B87E00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3E32465-70A9-4FF7-A372-990E5D192D6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A5F-4A78-82C2-7F070B87E00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65E7B6F-BA03-428C-8168-71DAB0A465B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A5F-4A78-82C2-7F070B87E00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7AC4DE9-F018-4133-A814-805A7DE1CFE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A5F-4A78-82C2-7F070B87E00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65FCEED-A8B5-49F1-808D-964434517A2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BA5F-4A78-82C2-7F070B87E004}"/>
                </c:ext>
              </c:extLst>
            </c:dLbl>
            <c:dLbl>
              <c:idx val="10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3C949F76-1DD5-4C7D-801E-E9D29BC1955A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GB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BA5F-4A78-82C2-7F070B87E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Sheet1!$O$4:$O$14</c:f>
              <c:strCache>
                <c:ptCount val="11"/>
                <c:pt idx="0">
                  <c:v>Thames Water</c:v>
                </c:pt>
                <c:pt idx="1">
                  <c:v>Yorkshire Water</c:v>
                </c:pt>
                <c:pt idx="2">
                  <c:v>Dŵr Cymru Welsh Water</c:v>
                </c:pt>
                <c:pt idx="3">
                  <c:v>Southern Water</c:v>
                </c:pt>
                <c:pt idx="4">
                  <c:v>South West Water</c:v>
                </c:pt>
                <c:pt idx="5">
                  <c:v>Wessex Water</c:v>
                </c:pt>
                <c:pt idx="6">
                  <c:v>United Utilities</c:v>
                </c:pt>
                <c:pt idx="7">
                  <c:v>Anglian Water</c:v>
                </c:pt>
                <c:pt idx="8">
                  <c:v>Northumbrian Water</c:v>
                </c:pt>
                <c:pt idx="9">
                  <c:v>Severn Trent Water</c:v>
                </c:pt>
                <c:pt idx="10">
                  <c:v>Hafren Dyfrdwy</c:v>
                </c:pt>
              </c:strCache>
            </c:strRef>
          </c:cat>
          <c:val>
            <c:numRef>
              <c:f>Sheet1!$S$4:$S$14</c:f>
              <c:numCache>
                <c:formatCode>0.0</c:formatCode>
                <c:ptCount val="11"/>
                <c:pt idx="0">
                  <c:v>50.693494784969246</c:v>
                </c:pt>
                <c:pt idx="1">
                  <c:v>49.323811305390798</c:v>
                </c:pt>
                <c:pt idx="2">
                  <c:v>42.219550374494311</c:v>
                </c:pt>
                <c:pt idx="3">
                  <c:v>40.375552473482614</c:v>
                </c:pt>
                <c:pt idx="4">
                  <c:v>32.193816104489926</c:v>
                </c:pt>
                <c:pt idx="5">
                  <c:v>25.374663656584001</c:v>
                </c:pt>
                <c:pt idx="6">
                  <c:v>17.274297937609266</c:v>
                </c:pt>
                <c:pt idx="7">
                  <c:v>17.119616592956579</c:v>
                </c:pt>
                <c:pt idx="8">
                  <c:v>14.699421739697325</c:v>
                </c:pt>
                <c:pt idx="9">
                  <c:v>5.8318059555830608</c:v>
                </c:pt>
                <c:pt idx="10">
                  <c:v>3.8875598086124401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Sheet1!$T$4:$T$14</c15:f>
                <c15:dlblRangeCache>
                  <c:ptCount val="11"/>
                  <c:pt idx="0">
                    <c:v>59%</c:v>
                  </c:pt>
                  <c:pt idx="1">
                    <c:v>54%</c:v>
                  </c:pt>
                  <c:pt idx="2">
                    <c:v>33%</c:v>
                  </c:pt>
                  <c:pt idx="3">
                    <c:v>15%</c:v>
                  </c:pt>
                  <c:pt idx="4">
                    <c:v>41%</c:v>
                  </c:pt>
                  <c:pt idx="5">
                    <c:v>77%</c:v>
                  </c:pt>
                  <c:pt idx="6">
                    <c:v>37%</c:v>
                  </c:pt>
                  <c:pt idx="7">
                    <c:v>69%</c:v>
                  </c:pt>
                  <c:pt idx="8">
                    <c:v>103%</c:v>
                  </c:pt>
                  <c:pt idx="9">
                    <c:v>10%</c:v>
                  </c:pt>
                  <c:pt idx="10">
                    <c:v>-28%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BA5F-4A78-82C2-7F070B87E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-27"/>
        <c:axId val="636715448"/>
        <c:axId val="636715776"/>
      </c:barChart>
      <c:catAx>
        <c:axId val="636715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636715776"/>
        <c:crosses val="autoZero"/>
        <c:auto val="1"/>
        <c:lblAlgn val="ctr"/>
        <c:lblOffset val="100"/>
        <c:noMultiLvlLbl val="0"/>
      </c:catAx>
      <c:valAx>
        <c:axId val="636715776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636715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3B5C"/>
      </a:solidFill>
      <a:round/>
    </a:ln>
    <a:effectLst/>
  </c:spPr>
  <c:txPr>
    <a:bodyPr/>
    <a:lstStyle/>
    <a:p>
      <a:pPr>
        <a:defRPr>
          <a:latin typeface="Montserrat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1"/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GB" b="1">
                <a:solidFill>
                  <a:schemeClr val="accent1"/>
                </a:solidFill>
              </a:rPr>
              <a:t>Total complaints - Water - WOCs</a:t>
            </a:r>
          </a:p>
        </c:rich>
      </c:tx>
      <c:layout>
        <c:manualLayout>
          <c:xMode val="edge"/>
          <c:yMode val="edge"/>
          <c:x val="0.2377012248468941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/>
              </a:solidFill>
              <a:latin typeface="Montserrat" pitchFamily="2" charset="0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Sheet2!$S$3</c:f>
              <c:strCache>
                <c:ptCount val="1"/>
                <c:pt idx="0">
                  <c:v>2025-26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E67F49B-7172-4C40-B871-2E60BC85CD2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21E-4D43-856B-E7DD333AD16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867D86F-1509-4B05-9E6B-15AB22255BA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21E-4D43-856B-E7DD333AD16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85F601B-5C4A-4311-9FDE-2FA6D9912FA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A21E-4D43-856B-E7DD333AD16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128E75B-AFD7-4567-B7FC-D5FBDC108E9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21E-4D43-856B-E7DD333AD168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31C10FC7-368F-4F98-B5DF-0A8C6A0F4662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GB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21E-4D43-856B-E7DD333AD16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9F213DF-C4AE-463C-B277-043A01F23CA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21E-4D43-856B-E7DD333AD16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B4E5F64-CD97-4551-8F4F-7BB985CB5D3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21E-4D43-856B-E7DD333AD168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C0DB0F1E-B0E8-45A7-92D9-23C7E4FCA4C6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GB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21E-4D43-856B-E7DD333AD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Sheet2!$O$4:$O$11</c:f>
              <c:strCache>
                <c:ptCount val="8"/>
                <c:pt idx="0">
                  <c:v>South East Water</c:v>
                </c:pt>
                <c:pt idx="1">
                  <c:v>Affinity Water</c:v>
                </c:pt>
                <c:pt idx="2">
                  <c:v>Bristol Water</c:v>
                </c:pt>
                <c:pt idx="3">
                  <c:v>Essex &amp; Suffolk Water</c:v>
                </c:pt>
                <c:pt idx="4">
                  <c:v>SES Water</c:v>
                </c:pt>
                <c:pt idx="5">
                  <c:v>Cambridge Water</c:v>
                </c:pt>
                <c:pt idx="6">
                  <c:v>South Staffs Water</c:v>
                </c:pt>
                <c:pt idx="7">
                  <c:v>Portsmouth Water</c:v>
                </c:pt>
              </c:strCache>
            </c:strRef>
          </c:cat>
          <c:val>
            <c:numRef>
              <c:f>Sheet2!$S$4:$S$11</c:f>
              <c:numCache>
                <c:formatCode>0.0</c:formatCode>
                <c:ptCount val="8"/>
                <c:pt idx="0">
                  <c:v>32.582635322361348</c:v>
                </c:pt>
                <c:pt idx="1">
                  <c:v>29.797463711156531</c:v>
                </c:pt>
                <c:pt idx="2">
                  <c:v>20.889202540578687</c:v>
                </c:pt>
                <c:pt idx="3">
                  <c:v>16.540496338789012</c:v>
                </c:pt>
                <c:pt idx="4">
                  <c:v>12.652253808227982</c:v>
                </c:pt>
                <c:pt idx="5">
                  <c:v>11.082963901203295</c:v>
                </c:pt>
                <c:pt idx="6">
                  <c:v>7.285471354458898</c:v>
                </c:pt>
                <c:pt idx="7">
                  <c:v>4.5551265879234988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Sheet2!$T$4:$T$11</c15:f>
                <c15:dlblRangeCache>
                  <c:ptCount val="8"/>
                  <c:pt idx="0">
                    <c:v>72%</c:v>
                  </c:pt>
                  <c:pt idx="1">
                    <c:v>46%</c:v>
                  </c:pt>
                  <c:pt idx="2">
                    <c:v>58%</c:v>
                  </c:pt>
                  <c:pt idx="3">
                    <c:v>63%</c:v>
                  </c:pt>
                  <c:pt idx="4">
                    <c:v>-14%</c:v>
                  </c:pt>
                  <c:pt idx="5">
                    <c:v>190%</c:v>
                  </c:pt>
                  <c:pt idx="6">
                    <c:v>110%</c:v>
                  </c:pt>
                  <c:pt idx="7">
                    <c:v>-36%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A21E-4D43-856B-E7DD333A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-27"/>
        <c:axId val="640824072"/>
        <c:axId val="640817512"/>
      </c:barChart>
      <c:catAx>
        <c:axId val="640824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640817512"/>
        <c:crosses val="autoZero"/>
        <c:auto val="1"/>
        <c:lblAlgn val="ctr"/>
        <c:lblOffset val="100"/>
        <c:noMultiLvlLbl val="0"/>
      </c:catAx>
      <c:valAx>
        <c:axId val="640817512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640824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>
          <a:latin typeface="Montserrat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1"/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GB" b="1">
                <a:solidFill>
                  <a:schemeClr val="accent1"/>
                </a:solidFill>
              </a:rPr>
              <a:t>Total complaints - Wastewater - WaSCs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/>
              </a:solidFill>
              <a:latin typeface="Montserrat" pitchFamily="2" charset="0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Sheet1!$S$26</c:f>
              <c:strCache>
                <c:ptCount val="1"/>
                <c:pt idx="0">
                  <c:v>2025-26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91DAEDDA-6AAF-42CD-A59B-9A56B725A6B0}" type="CELLRANGE">
                      <a:rPr lang="en-GB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GB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08CA-4457-8537-0C38C8E11E1C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33A4085B-44AF-4AF2-B76B-5817F91C716F}" type="CELLRANGE">
                      <a:rPr lang="en-GB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GB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8CA-4457-8537-0C38C8E11E1C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F42FD706-E4AA-4027-B70E-5FC95067DBA9}" type="CELLRANGE">
                      <a:rPr lang="en-GB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GB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8CA-4457-8537-0C38C8E11E1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DEB2401-4E54-4813-858C-F3D17EA5421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8CA-4457-8537-0C38C8E11E1C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F4479CB6-9AEE-4174-A143-BC38E2F3CD04}" type="CELLRANGE">
                      <a:rPr lang="en-GB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GB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8CA-4457-8537-0C38C8E11E1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8F5D05E-F95F-4D5B-90C5-7492EE6D322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8CA-4457-8537-0C38C8E11E1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18603E9-16A4-48E8-9B3C-146D5710706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8CA-4457-8537-0C38C8E11E1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986BA12-BB3A-4FB1-9A80-9736B84D9FB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8CA-4457-8537-0C38C8E11E1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CC095EB-3C73-4C5C-B955-CB12D730E77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08CA-4457-8537-0C38C8E11E1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94999C7-43AC-45D3-A410-C63779D6588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08CA-4457-8537-0C38C8E11E1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E309084-BA47-42CA-992D-36D1BD1EFA3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08CA-4457-8537-0C38C8E11E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Sheet1!$O$27:$O$37</c:f>
              <c:strCache>
                <c:ptCount val="11"/>
                <c:pt idx="0">
                  <c:v>Yorkshire Water</c:v>
                </c:pt>
                <c:pt idx="1">
                  <c:v>Southern Water</c:v>
                </c:pt>
                <c:pt idx="2">
                  <c:v>South West Water</c:v>
                </c:pt>
                <c:pt idx="3">
                  <c:v>Thames Water</c:v>
                </c:pt>
                <c:pt idx="4">
                  <c:v>Wessex Water</c:v>
                </c:pt>
                <c:pt idx="5">
                  <c:v>Anglian Water</c:v>
                </c:pt>
                <c:pt idx="6">
                  <c:v>Severn Trent Water</c:v>
                </c:pt>
                <c:pt idx="7">
                  <c:v>Hafren Dyfrdwy</c:v>
                </c:pt>
                <c:pt idx="8">
                  <c:v>Dŵr Cymru Welsh Water</c:v>
                </c:pt>
                <c:pt idx="9">
                  <c:v>Northumbrian Water</c:v>
                </c:pt>
                <c:pt idx="10">
                  <c:v>United Utilities</c:v>
                </c:pt>
              </c:strCache>
            </c:strRef>
          </c:cat>
          <c:val>
            <c:numRef>
              <c:f>Sheet1!$S$27:$S$37</c:f>
              <c:numCache>
                <c:formatCode>0.0</c:formatCode>
                <c:ptCount val="11"/>
                <c:pt idx="0">
                  <c:v>30.953806625804276</c:v>
                </c:pt>
                <c:pt idx="1">
                  <c:v>20.866948150246017</c:v>
                </c:pt>
                <c:pt idx="2">
                  <c:v>15.274149195565878</c:v>
                </c:pt>
                <c:pt idx="3">
                  <c:v>9.7744069916363721</c:v>
                </c:pt>
                <c:pt idx="4">
                  <c:v>9.6551216177052197</c:v>
                </c:pt>
                <c:pt idx="5">
                  <c:v>6.4909015945888724</c:v>
                </c:pt>
                <c:pt idx="6">
                  <c:v>6.396236587402397</c:v>
                </c:pt>
                <c:pt idx="7">
                  <c:v>4.9419322955275513</c:v>
                </c:pt>
                <c:pt idx="8">
                  <c:v>4.3613306531651803</c:v>
                </c:pt>
                <c:pt idx="9">
                  <c:v>4.3178602186620729</c:v>
                </c:pt>
                <c:pt idx="10">
                  <c:v>3.9925735141944214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Sheet1!$T$27:$T$37</c15:f>
                <c15:dlblRangeCache>
                  <c:ptCount val="11"/>
                  <c:pt idx="0">
                    <c:v>10%</c:v>
                  </c:pt>
                  <c:pt idx="1">
                    <c:v>60%</c:v>
                  </c:pt>
                  <c:pt idx="2">
                    <c:v>19%</c:v>
                  </c:pt>
                  <c:pt idx="3">
                    <c:v>-35%</c:v>
                  </c:pt>
                  <c:pt idx="4">
                    <c:v>65%</c:v>
                  </c:pt>
                  <c:pt idx="5">
                    <c:v>-27%</c:v>
                  </c:pt>
                  <c:pt idx="6">
                    <c:v>-21%</c:v>
                  </c:pt>
                  <c:pt idx="7">
                    <c:v>-48%</c:v>
                  </c:pt>
                  <c:pt idx="8">
                    <c:v>-10%</c:v>
                  </c:pt>
                  <c:pt idx="9">
                    <c:v>-6%</c:v>
                  </c:pt>
                  <c:pt idx="10">
                    <c:v>-9%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08CA-4457-8537-0C38C8E11E1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-27"/>
        <c:axId val="629875872"/>
        <c:axId val="629882432"/>
      </c:barChart>
      <c:catAx>
        <c:axId val="62987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629882432"/>
        <c:crosses val="autoZero"/>
        <c:auto val="1"/>
        <c:lblAlgn val="ctr"/>
        <c:lblOffset val="100"/>
        <c:noMultiLvlLbl val="0"/>
      </c:catAx>
      <c:valAx>
        <c:axId val="62988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629875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3B5C"/>
      </a:solidFill>
      <a:round/>
    </a:ln>
    <a:effectLst/>
  </c:spPr>
  <c:txPr>
    <a:bodyPr/>
    <a:lstStyle/>
    <a:p>
      <a:pPr>
        <a:defRPr>
          <a:latin typeface="Montserrat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1"/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GB" b="1">
                <a:solidFill>
                  <a:schemeClr val="accent1"/>
                </a:solidFill>
              </a:rPr>
              <a:t>Stage 2 complaints - WaSCs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/>
              </a:solidFill>
              <a:latin typeface="Montserrat" pitchFamily="2" charset="0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Sheet1!$E$26</c:f>
              <c:strCache>
                <c:ptCount val="1"/>
                <c:pt idx="0">
                  <c:v>2025-26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F2FD66F1-38E6-4656-91CF-2837A4113AA8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GB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200D-4A54-BC4F-1521A77F721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1DF73ED-575F-452A-BE63-EE6E0592BBE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200D-4A54-BC4F-1521A77F721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24E2D23-4181-40F2-8D94-7BB3B3DEF82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00D-4A54-BC4F-1521A77F721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45F5CDD-6AD3-493C-BF88-1C65F410A7C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00D-4A54-BC4F-1521A77F721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58C0631-920F-44D0-9275-C014639AD0C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00D-4A54-BC4F-1521A77F721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E6185AC-A4C5-49D5-B756-27988CEA9EF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00D-4A54-BC4F-1521A77F721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5D93B16-07F8-4F9E-A6BB-EACFE500BA5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00D-4A54-BC4F-1521A77F721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2BB81E0-FB06-4ACC-A82A-6C15AE67FBC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00D-4A54-BC4F-1521A77F721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62BDE72-D3C6-4C21-B049-A89E0FB6693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00D-4A54-BC4F-1521A77F721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710D87C-7DBE-4FFA-A7A3-3B5C2537B3F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00D-4A54-BC4F-1521A77F7218}"/>
                </c:ext>
              </c:extLst>
            </c:dLbl>
            <c:dLbl>
              <c:idx val="10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23939604-EC1F-4725-AE09-83030AA94FFD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GB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00D-4A54-BC4F-1521A77F7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Sheet1!$A$27:$A$37</c:f>
              <c:strCache>
                <c:ptCount val="11"/>
                <c:pt idx="0">
                  <c:v>Thames Water</c:v>
                </c:pt>
                <c:pt idx="1">
                  <c:v>South West Water</c:v>
                </c:pt>
                <c:pt idx="2">
                  <c:v>Dŵr Cymru Welsh Water</c:v>
                </c:pt>
                <c:pt idx="3">
                  <c:v>Yorkshire Water</c:v>
                </c:pt>
                <c:pt idx="4">
                  <c:v>United Utilities</c:v>
                </c:pt>
                <c:pt idx="5">
                  <c:v>Anglian Water</c:v>
                </c:pt>
                <c:pt idx="6">
                  <c:v>Southern Water</c:v>
                </c:pt>
                <c:pt idx="7">
                  <c:v>Northumbrian Water</c:v>
                </c:pt>
                <c:pt idx="8">
                  <c:v>Severn Trent Water</c:v>
                </c:pt>
                <c:pt idx="9">
                  <c:v>Wessex Water</c:v>
                </c:pt>
                <c:pt idx="10">
                  <c:v>Hafren Dyfrdwy</c:v>
                </c:pt>
              </c:strCache>
            </c:strRef>
          </c:cat>
          <c:val>
            <c:numRef>
              <c:f>Sheet1!$E$27:$E$37</c:f>
              <c:numCache>
                <c:formatCode>0.00</c:formatCode>
                <c:ptCount val="11"/>
                <c:pt idx="0">
                  <c:v>15.562445703031351</c:v>
                </c:pt>
                <c:pt idx="1">
                  <c:v>5.8014679647773546</c:v>
                </c:pt>
                <c:pt idx="2">
                  <c:v>4.0475794947249621</c:v>
                </c:pt>
                <c:pt idx="3">
                  <c:v>3.9933292779315797</c:v>
                </c:pt>
                <c:pt idx="4">
                  <c:v>3.8051439238013356</c:v>
                </c:pt>
                <c:pt idx="5">
                  <c:v>3.3969030342365003</c:v>
                </c:pt>
                <c:pt idx="6">
                  <c:v>2.3383814114393999</c:v>
                </c:pt>
                <c:pt idx="7">
                  <c:v>2.2982297440453023</c:v>
                </c:pt>
                <c:pt idx="8">
                  <c:v>2.2709295905518472</c:v>
                </c:pt>
                <c:pt idx="9">
                  <c:v>1.8962173173400947</c:v>
                </c:pt>
                <c:pt idx="10">
                  <c:v>0.9816625436839832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Sheet1!$F$27:$F$37</c15:f>
                <c15:dlblRangeCache>
                  <c:ptCount val="11"/>
                  <c:pt idx="0">
                    <c:v>-1%</c:v>
                  </c:pt>
                  <c:pt idx="1">
                    <c:v>145%</c:v>
                  </c:pt>
                  <c:pt idx="2">
                    <c:v>96%</c:v>
                  </c:pt>
                  <c:pt idx="3">
                    <c:v>36%</c:v>
                  </c:pt>
                  <c:pt idx="4">
                    <c:v>55%</c:v>
                  </c:pt>
                  <c:pt idx="5">
                    <c:v>89%</c:v>
                  </c:pt>
                  <c:pt idx="6">
                    <c:v>267%</c:v>
                  </c:pt>
                  <c:pt idx="7">
                    <c:v>41%</c:v>
                  </c:pt>
                  <c:pt idx="8">
                    <c:v>66%</c:v>
                  </c:pt>
                  <c:pt idx="9">
                    <c:v>45%</c:v>
                  </c:pt>
                  <c:pt idx="10">
                    <c:v>-24%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200D-4A54-BC4F-1521A77F721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-27"/>
        <c:axId val="636703312"/>
        <c:axId val="636702000"/>
      </c:barChart>
      <c:catAx>
        <c:axId val="636703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636702000"/>
        <c:crosses val="autoZero"/>
        <c:auto val="1"/>
        <c:lblAlgn val="ctr"/>
        <c:lblOffset val="100"/>
        <c:noMultiLvlLbl val="0"/>
      </c:catAx>
      <c:valAx>
        <c:axId val="636702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636703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>
          <a:latin typeface="Montserrat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1" i="0" u="none" strike="noStrike" kern="1200" spc="0" baseline="0">
                <a:solidFill>
                  <a:schemeClr val="accent1"/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GB" b="1">
                <a:solidFill>
                  <a:schemeClr val="accent1"/>
                </a:solidFill>
              </a:rPr>
              <a:t>Stage 2 complaints - WOCs</a:t>
            </a:r>
          </a:p>
          <a:p>
            <a:pPr algn="ctr" rtl="0">
              <a:defRPr b="1">
                <a:solidFill>
                  <a:schemeClr val="accent1"/>
                </a:solidFill>
              </a:defRPr>
            </a:pPr>
            <a:endParaRPr lang="en-US" b="1">
              <a:solidFill>
                <a:schemeClr val="accent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1" i="0" u="none" strike="noStrike" kern="1200" spc="0" baseline="0">
              <a:solidFill>
                <a:schemeClr val="accent1"/>
              </a:solidFill>
              <a:latin typeface="Montserrat" pitchFamily="2" charset="0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4744094488188976E-2"/>
          <c:y val="0.18138888888888888"/>
          <c:w val="0.87470034995625545"/>
          <c:h val="0.597606445027704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Sheet2!$E$23</c:f>
              <c:strCache>
                <c:ptCount val="1"/>
                <c:pt idx="0">
                  <c:v>2025-26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30E8C05-8FE3-40C3-A049-E538D8E14E5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022A-456B-A35C-FD24AC8257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8C8660B-9ECD-4041-8C12-CB045B2150B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22A-456B-A35C-FD24AC8257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CFC228D-3389-4539-9FDF-6396E2353F1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22A-456B-A35C-FD24AC82578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0BDE07D-5D75-4571-BB2E-D47A9F6837E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22A-456B-A35C-FD24AC82578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8E06DD8-BB82-4A2C-8326-2C2390D0BC4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22A-456B-A35C-FD24AC82578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E402AC4-A972-4204-8213-1B30E7505CC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22A-456B-A35C-FD24AC82578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14DE0DE-FF62-4C07-92A9-852FDDEE650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22A-456B-A35C-FD24AC825785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99697139-57A5-44B3-B318-93DFC8C312FF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22A-456B-A35C-FD24AC8257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Sheet2!$A$24:$A$31</c:f>
              <c:strCache>
                <c:ptCount val="8"/>
                <c:pt idx="0">
                  <c:v>SES Water</c:v>
                </c:pt>
                <c:pt idx="1">
                  <c:v>Cambridge Water</c:v>
                </c:pt>
                <c:pt idx="2">
                  <c:v>Essex &amp; Suffolk Water</c:v>
                </c:pt>
                <c:pt idx="3">
                  <c:v>South Staffs Water</c:v>
                </c:pt>
                <c:pt idx="4">
                  <c:v>Affinity Water</c:v>
                </c:pt>
                <c:pt idx="5">
                  <c:v>South East Water</c:v>
                </c:pt>
                <c:pt idx="6">
                  <c:v>Bristol Water</c:v>
                </c:pt>
                <c:pt idx="7">
                  <c:v>Portsmouth Water</c:v>
                </c:pt>
              </c:strCache>
            </c:strRef>
          </c:cat>
          <c:val>
            <c:numRef>
              <c:f>Sheet2!$E$24:$E$31</c:f>
              <c:numCache>
                <c:formatCode>0.00</c:formatCode>
                <c:ptCount val="8"/>
                <c:pt idx="0">
                  <c:v>7.3302740317511326</c:v>
                </c:pt>
                <c:pt idx="1">
                  <c:v>3.6484291103340034</c:v>
                </c:pt>
                <c:pt idx="2">
                  <c:v>3.6302362751050046</c:v>
                </c:pt>
                <c:pt idx="3">
                  <c:v>3.4873583260680037</c:v>
                </c:pt>
                <c:pt idx="4">
                  <c:v>3.2293140491536976</c:v>
                </c:pt>
                <c:pt idx="5">
                  <c:v>2.8057562304137642</c:v>
                </c:pt>
                <c:pt idx="6">
                  <c:v>2.2658198071042106</c:v>
                </c:pt>
                <c:pt idx="7">
                  <c:v>1.0193290266681958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Sheet2!$F$24:$F$31</c15:f>
                <c15:dlblRangeCache>
                  <c:ptCount val="8"/>
                  <c:pt idx="0">
                    <c:v>21%</c:v>
                  </c:pt>
                  <c:pt idx="1">
                    <c:v>150%</c:v>
                  </c:pt>
                  <c:pt idx="2">
                    <c:v>75%</c:v>
                  </c:pt>
                  <c:pt idx="3">
                    <c:v>112%</c:v>
                  </c:pt>
                  <c:pt idx="4">
                    <c:v>44%</c:v>
                  </c:pt>
                  <c:pt idx="5">
                    <c:v>115%</c:v>
                  </c:pt>
                  <c:pt idx="6">
                    <c:v>115%</c:v>
                  </c:pt>
                  <c:pt idx="7">
                    <c:v>-19%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022A-456B-A35C-FD24AC825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-27"/>
        <c:axId val="763253792"/>
        <c:axId val="763254120"/>
      </c:barChart>
      <c:catAx>
        <c:axId val="76325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763254120"/>
        <c:crosses val="autoZero"/>
        <c:auto val="1"/>
        <c:lblAlgn val="ctr"/>
        <c:lblOffset val="100"/>
        <c:noMultiLvlLbl val="0"/>
      </c:catAx>
      <c:valAx>
        <c:axId val="763254120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7632537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>
          <a:latin typeface="Montserrat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7</xdr:col>
      <xdr:colOff>373380</xdr:colOff>
      <xdr:row>34</xdr:row>
      <xdr:rowOff>160020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1409700</xdr:colOff>
      <xdr:row>40</xdr:row>
      <xdr:rowOff>144780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5</xdr:col>
      <xdr:colOff>297180</xdr:colOff>
      <xdr:row>32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8</xdr:col>
      <xdr:colOff>7619</xdr:colOff>
      <xdr:row>30</xdr:row>
      <xdr:rowOff>148590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7</xdr:col>
      <xdr:colOff>1905</xdr:colOff>
      <xdr:row>36</xdr:row>
      <xdr:rowOff>83820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18</xdr:row>
      <xdr:rowOff>60960</xdr:rowOff>
    </xdr:from>
    <xdr:to>
      <xdr:col>7</xdr:col>
      <xdr:colOff>419100</xdr:colOff>
      <xdr:row>33</xdr:row>
      <xdr:rowOff>70484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7</xdr:col>
      <xdr:colOff>335280</xdr:colOff>
      <xdr:row>38</xdr:row>
      <xdr:rowOff>120015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6</xdr:col>
      <xdr:colOff>259080</xdr:colOff>
      <xdr:row>33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7</xdr:col>
      <xdr:colOff>377190</xdr:colOff>
      <xdr:row>39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190498</xdr:rowOff>
    </xdr:from>
    <xdr:to>
      <xdr:col>6</xdr:col>
      <xdr:colOff>381000</xdr:colOff>
      <xdr:row>37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</xdr:colOff>
      <xdr:row>18</xdr:row>
      <xdr:rowOff>86679</xdr:rowOff>
    </xdr:from>
    <xdr:to>
      <xdr:col>6</xdr:col>
      <xdr:colOff>243840</xdr:colOff>
      <xdr:row>33</xdr:row>
      <xdr:rowOff>2859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omplaint%20reporting%202024/Annual%20report/Appendices%2023-24.xlsx" TargetMode="External"/><Relationship Id="rId2" Type="http://schemas.openxmlformats.org/officeDocument/2006/relationships/externalLinkPath" Target="https://ccwprod.sharepoint.com/sites/EvidenceandInsights/Shared%20Documents/General/Analytics/Regular%20Reporting/Annual%20HH%20Complaints/Complaint%20reporting%202024/Annual%20report/Appendices%2023-24.xlsx" TargetMode="External"/><Relationship Id="rId1" Type="http://schemas.openxmlformats.org/officeDocument/2006/relationships/externalLinkPath" Target="/sites/EvidenceandInsights/Shared%20Documents/General/Analytics/Regular%20Reporting/Annual%20HH%20Complaints/Complaint%20reporting%202024/Annual%20report/Appendices%2023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b. Complaint handling "/>
      <sheetName val="2a. HH Complaints per 10k-WaSCs"/>
      <sheetName val="2b. HH Complaints per 10k-WOCs"/>
      <sheetName val="3a. Billing &amp; Charges-WaSCs"/>
      <sheetName val="3b. Billing &amp; Charges-WOCs"/>
      <sheetName val="4a. Water Supply-WaSCs"/>
      <sheetName val="4b. Water Supply-WOCs"/>
      <sheetName val="5a. Sewerage - WaSCs"/>
      <sheetName val="5b. Sewerage - WOCs"/>
      <sheetName val="6a. Stage 2 complaints - WaSCs "/>
      <sheetName val="6b. Stage 2 complaints - WOCs "/>
      <sheetName val="7a. Complaints to CCW- WaSCs"/>
      <sheetName val="7b. Complaints to CCW- WOCs"/>
      <sheetName val="7c. Complaints to CCW over time"/>
      <sheetName val="8a. HH Written Complaints-WaSCs"/>
      <sheetName val="8b. HH Written Complaints-WOCs"/>
      <sheetName val="9. HH complaints vs metering "/>
      <sheetName val="Sheet1"/>
      <sheetName val="Sheet2"/>
    </sheetNames>
    <sheetDataSet>
      <sheetData sheetId="0" refreshError="1"/>
      <sheetData sheetId="1" refreshError="1"/>
      <sheetData sheetId="2">
        <row r="8">
          <cell r="B8">
            <v>2798</v>
          </cell>
        </row>
        <row r="13">
          <cell r="B13">
            <v>26328.2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CC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B5C"/>
      </a:accent1>
      <a:accent2>
        <a:srgbClr val="2CCCD3"/>
      </a:accent2>
      <a:accent3>
        <a:srgbClr val="8031A7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L36"/>
  <sheetViews>
    <sheetView tabSelected="1" workbookViewId="0">
      <selection activeCell="J13" sqref="J13"/>
    </sheetView>
  </sheetViews>
  <sheetFormatPr defaultColWidth="9.109375" defaultRowHeight="13.2"/>
  <cols>
    <col min="1" max="1" width="28.88671875" style="36" customWidth="1"/>
    <col min="2" max="2" width="25.5546875" style="36" customWidth="1"/>
    <col min="3" max="3" width="7.88671875" style="36" customWidth="1"/>
    <col min="4" max="4" width="27.33203125" style="36" customWidth="1"/>
    <col min="5" max="5" width="7.6640625" style="36" customWidth="1"/>
    <col min="6" max="6" width="23.6640625" style="36" customWidth="1"/>
    <col min="7" max="7" width="9.109375" style="36" customWidth="1"/>
    <col min="8" max="8" width="9.109375" style="36"/>
    <col min="9" max="9" width="15.5546875" style="36" customWidth="1"/>
    <col min="10" max="10" width="14.88671875" style="36" customWidth="1"/>
    <col min="11" max="11" width="12.44140625" style="36" customWidth="1"/>
    <col min="12" max="16384" width="9.109375" style="36"/>
  </cols>
  <sheetData>
    <row r="2" spans="1:12" ht="16.2">
      <c r="A2" s="212"/>
      <c r="B2" s="212"/>
      <c r="C2" s="212"/>
      <c r="D2" s="212"/>
      <c r="E2" s="212"/>
      <c r="F2" s="212"/>
    </row>
    <row r="3" spans="1:12" ht="16.8">
      <c r="A3" s="172" t="s">
        <v>109</v>
      </c>
      <c r="B3" s="212"/>
      <c r="C3" s="212"/>
      <c r="D3" s="212"/>
      <c r="E3" s="212"/>
      <c r="F3" s="212"/>
    </row>
    <row r="4" spans="1:12" ht="16.2">
      <c r="A4" s="212"/>
      <c r="B4" s="212"/>
      <c r="C4" s="212"/>
      <c r="D4" s="212"/>
      <c r="E4" s="212"/>
      <c r="F4" s="212"/>
    </row>
    <row r="5" spans="1:12" ht="17.399999999999999" thickBot="1">
      <c r="A5" s="213" t="s">
        <v>0</v>
      </c>
      <c r="B5" s="251"/>
      <c r="C5" s="251"/>
      <c r="D5" s="251"/>
      <c r="E5" s="212"/>
      <c r="F5" s="212"/>
    </row>
    <row r="6" spans="1:12" ht="33.6">
      <c r="A6" s="236" t="s">
        <v>1</v>
      </c>
      <c r="B6" s="193" t="s">
        <v>2</v>
      </c>
      <c r="C6" s="194" t="s">
        <v>3</v>
      </c>
      <c r="D6" s="193" t="s">
        <v>94</v>
      </c>
      <c r="E6" s="194" t="s">
        <v>3</v>
      </c>
      <c r="F6" s="194" t="s">
        <v>4</v>
      </c>
      <c r="J6" s="64"/>
    </row>
    <row r="7" spans="1:12" ht="16.8">
      <c r="A7" s="218" t="s">
        <v>5</v>
      </c>
      <c r="B7" s="195">
        <f>'6a. Stage 2 complaints - WaSCs '!C6</f>
        <v>3.3969030342365003</v>
      </c>
      <c r="C7" s="196">
        <v>3</v>
      </c>
      <c r="D7" s="197">
        <f>'7a. Complaints to CCW- WaSCs'!C5</f>
        <v>2.5117269848634898</v>
      </c>
      <c r="E7" s="198">
        <v>1</v>
      </c>
      <c r="F7" s="199">
        <f>E7+C7</f>
        <v>4</v>
      </c>
      <c r="I7" s="54"/>
      <c r="J7" s="54"/>
      <c r="K7" s="54"/>
      <c r="L7" s="54"/>
    </row>
    <row r="8" spans="1:12" ht="18">
      <c r="A8" s="218" t="s">
        <v>106</v>
      </c>
      <c r="B8" s="195">
        <f>'6a. Stage 2 complaints - WaSCs '!C7</f>
        <v>4.0475794947249621</v>
      </c>
      <c r="C8" s="198">
        <v>4</v>
      </c>
      <c r="D8" s="197">
        <f>'7a. Complaints to CCW- WaSCs'!C6</f>
        <v>3.66523485190078</v>
      </c>
      <c r="E8" s="199">
        <v>3</v>
      </c>
      <c r="F8" s="199">
        <f t="shared" ref="F8:F17" si="0">E8+C8</f>
        <v>7</v>
      </c>
      <c r="G8" s="62"/>
      <c r="H8" s="61"/>
      <c r="I8" s="55"/>
      <c r="J8" s="56"/>
      <c r="K8" s="57"/>
      <c r="L8" s="54"/>
    </row>
    <row r="9" spans="1:12" ht="16.8">
      <c r="A9" s="218" t="s">
        <v>6</v>
      </c>
      <c r="B9" s="195">
        <f>'6a. Stage 2 complaints - WaSCs '!C8</f>
        <v>0.9816625436839832</v>
      </c>
      <c r="C9" s="199">
        <v>1</v>
      </c>
      <c r="D9" s="197">
        <f>'7a. Complaints to CCW- WaSCs'!C7</f>
        <v>2.9449876310519496</v>
      </c>
      <c r="E9" s="200">
        <v>2</v>
      </c>
      <c r="F9" s="198">
        <f t="shared" si="0"/>
        <v>3</v>
      </c>
      <c r="I9" s="55"/>
      <c r="J9" s="56"/>
      <c r="K9" s="57"/>
      <c r="L9" s="54"/>
    </row>
    <row r="10" spans="1:12" ht="16.8">
      <c r="A10" s="218" t="s">
        <v>7</v>
      </c>
      <c r="B10" s="195">
        <f>'6a. Stage 2 complaints - WaSCs '!C9</f>
        <v>2.2982297440453023</v>
      </c>
      <c r="C10" s="199">
        <v>2</v>
      </c>
      <c r="D10" s="197">
        <f>'7a. Complaints to CCW- WaSCs'!C8</f>
        <v>0.87441064335730356</v>
      </c>
      <c r="E10" s="200">
        <v>1</v>
      </c>
      <c r="F10" s="198">
        <f t="shared" si="0"/>
        <v>3</v>
      </c>
      <c r="I10" s="58"/>
      <c r="J10" s="56"/>
      <c r="K10" s="57"/>
      <c r="L10" s="54"/>
    </row>
    <row r="11" spans="1:12" ht="16.8">
      <c r="A11" s="218" t="s">
        <v>8</v>
      </c>
      <c r="B11" s="195">
        <f>'6a. Stage 2 complaints - WaSCs '!C10</f>
        <v>2.2709295905518472</v>
      </c>
      <c r="C11" s="196">
        <v>1</v>
      </c>
      <c r="D11" s="197">
        <f>'7a. Complaints to CCW- WaSCs'!C9</f>
        <v>4.5690017658513264</v>
      </c>
      <c r="E11" s="199">
        <v>3</v>
      </c>
      <c r="F11" s="196">
        <f t="shared" si="0"/>
        <v>4</v>
      </c>
      <c r="I11" s="58"/>
      <c r="J11" s="56"/>
      <c r="K11" s="59"/>
      <c r="L11" s="58"/>
    </row>
    <row r="12" spans="1:12" ht="16.8">
      <c r="A12" s="218" t="s">
        <v>9</v>
      </c>
      <c r="B12" s="195">
        <f>'6a. Stage 2 complaints - WaSCs '!C11</f>
        <v>5.8014679647773546</v>
      </c>
      <c r="C12" s="200">
        <v>4</v>
      </c>
      <c r="D12" s="197">
        <f>'7a. Complaints to CCW- WaSCs'!C10</f>
        <v>6.9230851046343096</v>
      </c>
      <c r="E12" s="196">
        <v>4</v>
      </c>
      <c r="F12" s="199">
        <f t="shared" si="0"/>
        <v>8</v>
      </c>
      <c r="I12" s="58"/>
      <c r="J12" s="56"/>
      <c r="K12" s="59"/>
      <c r="L12" s="58"/>
    </row>
    <row r="13" spans="1:12" ht="16.8">
      <c r="A13" s="218" t="s">
        <v>10</v>
      </c>
      <c r="B13" s="195">
        <f>'6a. Stage 2 complaints - WaSCs '!C12</f>
        <v>2.3383814114393999</v>
      </c>
      <c r="C13" s="200">
        <v>2</v>
      </c>
      <c r="D13" s="197">
        <f>'7a. Complaints to CCW- WaSCs'!C11</f>
        <v>7.0008567715191816</v>
      </c>
      <c r="E13" s="196">
        <v>4</v>
      </c>
      <c r="F13" s="199">
        <f t="shared" si="0"/>
        <v>6</v>
      </c>
      <c r="I13" s="58"/>
      <c r="J13" s="56"/>
      <c r="K13" s="59"/>
      <c r="L13" s="58"/>
    </row>
    <row r="14" spans="1:12" ht="16.8">
      <c r="A14" s="218" t="s">
        <v>11</v>
      </c>
      <c r="B14" s="195">
        <f>'6a. Stage 2 complaints - WaSCs '!C13</f>
        <v>15.562445703031351</v>
      </c>
      <c r="C14" s="196">
        <v>4</v>
      </c>
      <c r="D14" s="197">
        <f>'7a. Complaints to CCW- WaSCs'!C12</f>
        <v>8.4055574316921575</v>
      </c>
      <c r="E14" s="196">
        <v>4</v>
      </c>
      <c r="F14" s="196">
        <f t="shared" si="0"/>
        <v>8</v>
      </c>
      <c r="I14" s="58"/>
      <c r="J14" s="56"/>
      <c r="K14" s="59"/>
      <c r="L14" s="58"/>
    </row>
    <row r="15" spans="1:12" ht="16.8">
      <c r="A15" s="218" t="s">
        <v>12</v>
      </c>
      <c r="B15" s="195">
        <f>'6a. Stage 2 complaints - WaSCs '!C14</f>
        <v>3.8051439238013356</v>
      </c>
      <c r="C15" s="198">
        <v>3</v>
      </c>
      <c r="D15" s="197">
        <f>'7a. Complaints to CCW- WaSCs'!C13</f>
        <v>2.8239249227290038</v>
      </c>
      <c r="E15" s="198">
        <v>2</v>
      </c>
      <c r="F15" s="198">
        <f t="shared" si="0"/>
        <v>5</v>
      </c>
      <c r="I15" s="58"/>
      <c r="J15" s="56"/>
      <c r="K15" s="59"/>
      <c r="L15" s="58"/>
    </row>
    <row r="16" spans="1:12" ht="16.8">
      <c r="A16" s="218" t="s">
        <v>13</v>
      </c>
      <c r="B16" s="195">
        <f>'6a. Stage 2 complaints - WaSCs '!C15</f>
        <v>1.8962173173400947</v>
      </c>
      <c r="C16" s="199">
        <v>1</v>
      </c>
      <c r="D16" s="197">
        <f>'7a. Complaints to CCW- WaSCs'!C14</f>
        <v>1.0216354526077245</v>
      </c>
      <c r="E16" s="200">
        <v>1</v>
      </c>
      <c r="F16" s="198">
        <f t="shared" si="0"/>
        <v>2</v>
      </c>
      <c r="I16" s="58"/>
      <c r="J16" s="56"/>
      <c r="K16" s="59"/>
      <c r="L16" s="58"/>
    </row>
    <row r="17" spans="1:12" ht="17.399999999999999" thickBot="1">
      <c r="A17" s="289" t="s">
        <v>14</v>
      </c>
      <c r="B17" s="195">
        <f>'6a. Stage 2 complaints - WaSCs '!C16</f>
        <v>3.9933296910580145</v>
      </c>
      <c r="C17" s="201">
        <v>3</v>
      </c>
      <c r="D17" s="197">
        <f>'7a. Complaints to CCW- WaSCs'!C15</f>
        <v>4.6016400170533798</v>
      </c>
      <c r="E17" s="202">
        <v>3</v>
      </c>
      <c r="F17" s="203">
        <f t="shared" si="0"/>
        <v>6</v>
      </c>
      <c r="I17" s="58"/>
      <c r="J17" s="56"/>
      <c r="K17" s="59"/>
      <c r="L17" s="58"/>
    </row>
    <row r="18" spans="1:12" ht="16.8">
      <c r="A18" s="192" t="s">
        <v>15</v>
      </c>
      <c r="B18" s="204">
        <f>MEDIAN(B7:B17)</f>
        <v>3.3969030342365003</v>
      </c>
      <c r="C18" s="205"/>
      <c r="D18" s="204">
        <f>MEDIAN(D7:D17)</f>
        <v>3.66523485190078</v>
      </c>
      <c r="E18" s="205"/>
      <c r="F18" s="205"/>
      <c r="I18" s="58"/>
      <c r="J18" s="60"/>
      <c r="K18" s="59"/>
      <c r="L18" s="58"/>
    </row>
    <row r="19" spans="1:12" ht="16.8">
      <c r="A19" s="206" t="s">
        <v>16</v>
      </c>
      <c r="B19" s="207">
        <f>QUARTILE(B7:B17,1)</f>
        <v>2.2845796672985745</v>
      </c>
      <c r="C19" s="208"/>
      <c r="D19" s="207">
        <f>QUARTILE(D7:D17,1)</f>
        <v>2.667825953796247</v>
      </c>
      <c r="E19" s="208"/>
      <c r="F19" s="208"/>
      <c r="I19" s="61"/>
      <c r="J19" s="61"/>
      <c r="K19" s="61"/>
      <c r="L19" s="61"/>
    </row>
    <row r="20" spans="1:12" ht="17.399999999999999" thickBot="1">
      <c r="A20" s="209" t="s">
        <v>17</v>
      </c>
      <c r="B20" s="210">
        <f>QUARTILE(B7:B17,3)</f>
        <v>4.0204545928914879</v>
      </c>
      <c r="C20" s="211"/>
      <c r="D20" s="210">
        <f>QUARTILE(D7:D17,3)</f>
        <v>5.7623625608438447</v>
      </c>
      <c r="E20" s="211"/>
      <c r="F20" s="211"/>
    </row>
    <row r="21" spans="1:12" ht="16.2">
      <c r="A21" s="212"/>
      <c r="B21" s="212"/>
      <c r="C21" s="212"/>
      <c r="D21" s="212"/>
      <c r="E21" s="212"/>
      <c r="F21" s="212"/>
    </row>
    <row r="22" spans="1:12" ht="16.2">
      <c r="A22" s="212"/>
      <c r="B22" s="212"/>
      <c r="C22" s="212"/>
      <c r="D22" s="212"/>
      <c r="E22" s="212"/>
      <c r="F22" s="212"/>
    </row>
    <row r="23" spans="1:12" ht="16.2">
      <c r="A23" s="212"/>
      <c r="B23" s="212"/>
      <c r="C23" s="212"/>
      <c r="D23" s="212"/>
      <c r="E23" s="212"/>
      <c r="F23" s="212"/>
    </row>
    <row r="24" spans="1:12" ht="17.399999999999999" thickBot="1">
      <c r="A24" s="213" t="s">
        <v>18</v>
      </c>
      <c r="B24" s="214"/>
      <c r="C24" s="214"/>
      <c r="D24" s="214"/>
      <c r="E24" s="214"/>
      <c r="F24" s="214"/>
    </row>
    <row r="25" spans="1:12" ht="33.6">
      <c r="A25" s="215" t="s">
        <v>1</v>
      </c>
      <c r="B25" s="193" t="s">
        <v>2</v>
      </c>
      <c r="C25" s="216" t="s">
        <v>3</v>
      </c>
      <c r="D25" s="193" t="s">
        <v>94</v>
      </c>
      <c r="E25" s="217" t="s">
        <v>3</v>
      </c>
      <c r="F25" s="215" t="s">
        <v>4</v>
      </c>
    </row>
    <row r="26" spans="1:12" ht="16.8">
      <c r="A26" s="218" t="s">
        <v>19</v>
      </c>
      <c r="B26" s="219">
        <f>'6b. Stage 2 complaints - WOCs '!C6</f>
        <v>3.2293140491536976</v>
      </c>
      <c r="C26" s="220">
        <v>2</v>
      </c>
      <c r="D26" s="221">
        <f>'7b. Complaints to CCW- WOCs'!C5</f>
        <v>4.6310852591311642</v>
      </c>
      <c r="E26" s="222">
        <v>4</v>
      </c>
      <c r="F26" s="223">
        <f>C26+E26</f>
        <v>6</v>
      </c>
      <c r="H26" s="59"/>
      <c r="I26" s="55"/>
      <c r="J26" s="58"/>
    </row>
    <row r="27" spans="1:12" ht="16.8">
      <c r="A27" s="218" t="s">
        <v>20</v>
      </c>
      <c r="B27" s="219">
        <f>'6b. Stage 2 complaints - WOCs '!C7</f>
        <v>2.2658198071042106</v>
      </c>
      <c r="C27" s="224">
        <v>1</v>
      </c>
      <c r="D27" s="221">
        <f>'7b. Complaints to CCW- WOCs'!C6</f>
        <v>1.3173370971536109</v>
      </c>
      <c r="E27" s="225">
        <v>1</v>
      </c>
      <c r="F27" s="226">
        <f>C27+E27</f>
        <v>2</v>
      </c>
      <c r="H27" s="59"/>
      <c r="I27" s="56"/>
      <c r="J27" s="59"/>
    </row>
    <row r="28" spans="1:12" ht="16.8">
      <c r="A28" s="218" t="s">
        <v>21</v>
      </c>
      <c r="B28" s="219">
        <f>'6b. Stage 2 complaints - WOCs '!C8</f>
        <v>3.6484291103340034</v>
      </c>
      <c r="C28" s="224">
        <v>4</v>
      </c>
      <c r="D28" s="221">
        <f>'7b. Complaints to CCW- WOCs'!C7</f>
        <v>3.6484291103340034</v>
      </c>
      <c r="E28" s="227">
        <v>2</v>
      </c>
      <c r="F28" s="228">
        <f t="shared" ref="F28:F33" si="1">C28+E28</f>
        <v>6</v>
      </c>
      <c r="H28" s="59"/>
      <c r="I28" s="56"/>
      <c r="J28" s="59"/>
    </row>
    <row r="29" spans="1:12" ht="16.8">
      <c r="A29" s="115" t="s">
        <v>89</v>
      </c>
      <c r="B29" s="219">
        <f>'6b. Stage 2 complaints - WOCs '!C9</f>
        <v>3.6302362751050046</v>
      </c>
      <c r="C29" s="229">
        <v>3</v>
      </c>
      <c r="D29" s="221">
        <f>'7b. Complaints to CCW- WOCs'!C8</f>
        <v>1.6974142310217937</v>
      </c>
      <c r="E29" s="230">
        <v>2</v>
      </c>
      <c r="F29" s="226">
        <f t="shared" si="1"/>
        <v>5</v>
      </c>
      <c r="H29" s="59"/>
      <c r="I29" s="56"/>
      <c r="J29" s="59"/>
    </row>
    <row r="30" spans="1:12" ht="16.8">
      <c r="A30" s="218" t="s">
        <v>23</v>
      </c>
      <c r="B30" s="219">
        <f>'6b. Stage 2 complaints - WOCs '!C10</f>
        <v>1.0193290266681958</v>
      </c>
      <c r="C30" s="229">
        <v>1</v>
      </c>
      <c r="D30" s="221">
        <f>'7b. Complaints to CCW- WOCs'!C9</f>
        <v>1.2423072512518634</v>
      </c>
      <c r="E30" s="225">
        <v>1</v>
      </c>
      <c r="F30" s="226">
        <f t="shared" si="1"/>
        <v>2</v>
      </c>
      <c r="H30" s="59"/>
      <c r="I30" s="56"/>
      <c r="J30" s="59"/>
    </row>
    <row r="31" spans="1:12" ht="16.8">
      <c r="A31" s="218" t="s">
        <v>24</v>
      </c>
      <c r="B31" s="219">
        <f>'6b. Stage 2 complaints - WOCs '!C11</f>
        <v>7.3302740317511326</v>
      </c>
      <c r="C31" s="231">
        <v>4</v>
      </c>
      <c r="D31" s="221">
        <f>'7b. Complaints to CCW- WOCs'!C10</f>
        <v>6.3595984750352281</v>
      </c>
      <c r="E31" s="230">
        <v>4</v>
      </c>
      <c r="F31" s="223">
        <f t="shared" si="1"/>
        <v>8</v>
      </c>
      <c r="H31" s="59"/>
      <c r="I31" s="56"/>
      <c r="J31" s="59"/>
    </row>
    <row r="32" spans="1:12" ht="16.8">
      <c r="A32" s="218" t="s">
        <v>25</v>
      </c>
      <c r="B32" s="219">
        <f>'6b. Stage 2 complaints - WOCs '!C12</f>
        <v>2.8057562304137642</v>
      </c>
      <c r="C32" s="231">
        <v>2</v>
      </c>
      <c r="D32" s="221">
        <f>'7b. Complaints to CCW- WOCs'!C11</f>
        <v>4.2613741243878227</v>
      </c>
      <c r="E32" s="227">
        <v>3</v>
      </c>
      <c r="F32" s="228">
        <f t="shared" si="1"/>
        <v>5</v>
      </c>
      <c r="H32" s="59"/>
      <c r="I32" s="56"/>
      <c r="J32" s="59"/>
    </row>
    <row r="33" spans="1:10" ht="17.399999999999999" thickBot="1">
      <c r="A33" s="232" t="s">
        <v>26</v>
      </c>
      <c r="B33" s="219">
        <f>'6b. Stage 2 complaints - WOCs '!C13</f>
        <v>3.4873583260680037</v>
      </c>
      <c r="C33" s="233">
        <v>3</v>
      </c>
      <c r="D33" s="221">
        <f>'7b. Complaints to CCW- WOCs'!C12</f>
        <v>3.8844337790361427</v>
      </c>
      <c r="E33" s="234">
        <v>3</v>
      </c>
      <c r="F33" s="235">
        <f t="shared" si="1"/>
        <v>6</v>
      </c>
      <c r="H33" s="59"/>
      <c r="I33" s="56"/>
      <c r="J33" s="59"/>
    </row>
    <row r="34" spans="1:10" ht="16.8">
      <c r="A34" s="236" t="s">
        <v>15</v>
      </c>
      <c r="B34" s="204">
        <f>MEDIAN(B26:B33)</f>
        <v>3.3583361876108508</v>
      </c>
      <c r="C34" s="237"/>
      <c r="D34" s="238">
        <f>MEDIAN(D26:D33)</f>
        <v>3.7664314446850731</v>
      </c>
      <c r="E34" s="239"/>
      <c r="F34" s="240"/>
      <c r="H34" s="59"/>
      <c r="I34" s="56"/>
      <c r="J34" s="59"/>
    </row>
    <row r="35" spans="1:10" ht="16.8">
      <c r="A35" s="241" t="s">
        <v>16</v>
      </c>
      <c r="B35" s="207">
        <f>QUARTILE(B26:B33,1)</f>
        <v>2.6707721245863758</v>
      </c>
      <c r="C35" s="242"/>
      <c r="D35" s="243">
        <f>QUARTILE(D26:D33,1)</f>
        <v>1.6023949475547479</v>
      </c>
      <c r="E35" s="244"/>
      <c r="F35" s="245"/>
    </row>
    <row r="36" spans="1:10" ht="17.399999999999999" thickBot="1">
      <c r="A36" s="246" t="s">
        <v>17</v>
      </c>
      <c r="B36" s="210">
        <f>QUARTILE(B26:B33,3)</f>
        <v>3.6347844839122541</v>
      </c>
      <c r="C36" s="247"/>
      <c r="D36" s="248">
        <f>QUARTILE(D26:D33,3)</f>
        <v>4.3538019080736579</v>
      </c>
      <c r="E36" s="249"/>
      <c r="F36" s="250"/>
    </row>
  </sheetData>
  <conditionalFormatting sqref="B7:B17">
    <cfRule type="cellIs" dxfId="407" priority="33" operator="between">
      <formula>$B$18</formula>
      <formula>$B$20</formula>
    </cfRule>
    <cfRule type="cellIs" dxfId="406" priority="34" operator="between">
      <formula>$B$19</formula>
      <formula>$B$18</formula>
    </cfRule>
    <cfRule type="cellIs" dxfId="405" priority="35" operator="lessThan">
      <formula>$B$19</formula>
    </cfRule>
    <cfRule type="cellIs" dxfId="404" priority="36" operator="greaterThan">
      <formula>$B$20</formula>
    </cfRule>
    <cfRule type="cellIs" dxfId="403" priority="37" operator="between">
      <formula>$D$17</formula>
      <formula>$D$19</formula>
    </cfRule>
    <cfRule type="cellIs" dxfId="402" priority="38" operator="between">
      <formula>$D$18</formula>
      <formula>$D$17</formula>
    </cfRule>
    <cfRule type="cellIs" dxfId="401" priority="39" operator="lessThan">
      <formula>$D$18</formula>
    </cfRule>
    <cfRule type="cellIs" dxfId="400" priority="40" operator="greaterThan">
      <formula>$D$19</formula>
    </cfRule>
  </conditionalFormatting>
  <conditionalFormatting sqref="B26:B33">
    <cfRule type="cellIs" dxfId="399" priority="13" operator="between">
      <formula>$B$34</formula>
      <formula>$B$36</formula>
    </cfRule>
    <cfRule type="cellIs" dxfId="398" priority="14" operator="between">
      <formula>$B$35</formula>
      <formula>$B$34</formula>
    </cfRule>
    <cfRule type="cellIs" dxfId="397" priority="15" operator="lessThan">
      <formula>$B$35</formula>
    </cfRule>
    <cfRule type="cellIs" dxfId="396" priority="16" operator="greaterThan">
      <formula>$B$36</formula>
    </cfRule>
  </conditionalFormatting>
  <conditionalFormatting sqref="C7:C17 E7:E17">
    <cfRule type="cellIs" dxfId="395" priority="29" operator="equal">
      <formula>3</formula>
    </cfRule>
    <cfRule type="cellIs" dxfId="394" priority="30" operator="equal">
      <formula>1</formula>
    </cfRule>
    <cfRule type="cellIs" dxfId="393" priority="31" operator="equal">
      <formula>2</formula>
    </cfRule>
    <cfRule type="cellIs" dxfId="392" priority="32" operator="equal">
      <formula>4</formula>
    </cfRule>
  </conditionalFormatting>
  <conditionalFormatting sqref="C26:C33 E26:E33">
    <cfRule type="cellIs" dxfId="391" priority="5" operator="equal">
      <formula>4</formula>
    </cfRule>
    <cfRule type="cellIs" dxfId="390" priority="6" operator="equal">
      <formula>3</formula>
    </cfRule>
    <cfRule type="cellIs" dxfId="389" priority="7" operator="equal">
      <formula>2</formula>
    </cfRule>
    <cfRule type="cellIs" dxfId="388" priority="8" operator="equal">
      <formula>1</formula>
    </cfRule>
  </conditionalFormatting>
  <conditionalFormatting sqref="D7:D17">
    <cfRule type="cellIs" dxfId="387" priority="21" operator="between">
      <formula>$D$18</formula>
      <formula>$D$20</formula>
    </cfRule>
    <cfRule type="cellIs" dxfId="386" priority="22" operator="between">
      <formula>$D$19</formula>
      <formula>$D$18</formula>
    </cfRule>
    <cfRule type="cellIs" dxfId="385" priority="23" operator="lessThan">
      <formula>$D$19</formula>
    </cfRule>
    <cfRule type="cellIs" dxfId="384" priority="24" operator="greaterThan">
      <formula>$D$20</formula>
    </cfRule>
    <cfRule type="cellIs" dxfId="383" priority="25" operator="between">
      <formula>$E$17</formula>
      <formula>$E$19</formula>
    </cfRule>
    <cfRule type="cellIs" dxfId="382" priority="26" operator="between">
      <formula>$E$18</formula>
      <formula>$E$17</formula>
    </cfRule>
    <cfRule type="cellIs" dxfId="381" priority="27" operator="lessThan">
      <formula>$E$18</formula>
    </cfRule>
    <cfRule type="cellIs" dxfId="380" priority="28" operator="greaterThan">
      <formula>$E$19</formula>
    </cfRule>
  </conditionalFormatting>
  <conditionalFormatting sqref="D26:D33">
    <cfRule type="cellIs" dxfId="379" priority="9" operator="between">
      <formula>$D$34</formula>
      <formula>$D$36</formula>
    </cfRule>
    <cfRule type="cellIs" dxfId="378" priority="10" operator="between">
      <formula>$D$35</formula>
      <formula>$D$34</formula>
    </cfRule>
    <cfRule type="cellIs" dxfId="377" priority="11" operator="lessThan">
      <formula>$D$35</formula>
    </cfRule>
    <cfRule type="cellIs" dxfId="376" priority="12" operator="greaterThan">
      <formula>$D$36</formula>
    </cfRule>
  </conditionalFormatting>
  <conditionalFormatting sqref="F7:F17">
    <cfRule type="cellIs" dxfId="375" priority="17" operator="between">
      <formula>7</formula>
      <formula>8</formula>
    </cfRule>
    <cfRule type="cellIs" dxfId="374" priority="18" operator="between">
      <formula>5</formula>
      <formula>6</formula>
    </cfRule>
    <cfRule type="cellIs" dxfId="373" priority="19" operator="between">
      <formula>3</formula>
      <formula>4</formula>
    </cfRule>
    <cfRule type="cellIs" dxfId="372" priority="20" operator="between">
      <formula>1</formula>
      <formula>2</formula>
    </cfRule>
  </conditionalFormatting>
  <conditionalFormatting sqref="F26:F33">
    <cfRule type="cellIs" dxfId="371" priority="1" operator="between">
      <formula>7</formula>
      <formula>8</formula>
    </cfRule>
    <cfRule type="cellIs" dxfId="370" priority="2" operator="between">
      <formula>5</formula>
      <formula>6</formula>
    </cfRule>
    <cfRule type="cellIs" dxfId="369" priority="3" operator="between">
      <formula>3</formula>
      <formula>4</formula>
    </cfRule>
    <cfRule type="cellIs" dxfId="368" priority="4" operator="between">
      <formula>1</formula>
      <formula>2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I43"/>
  <sheetViews>
    <sheetView zoomScaleNormal="100" workbookViewId="0">
      <selection activeCell="E11" sqref="E11"/>
    </sheetView>
  </sheetViews>
  <sheetFormatPr defaultColWidth="9.109375" defaultRowHeight="13.2"/>
  <cols>
    <col min="1" max="1" width="15.33203125" style="3" customWidth="1"/>
    <col min="2" max="2" width="14.33203125" style="3" customWidth="1"/>
    <col min="3" max="3" width="14.77734375" style="3" customWidth="1"/>
    <col min="4" max="4" width="29.33203125" style="3" customWidth="1"/>
    <col min="5" max="5" width="12.88671875" style="3" customWidth="1"/>
    <col min="6" max="6" width="10.44140625" style="3" customWidth="1"/>
    <col min="7" max="7" width="14.44140625" style="3" customWidth="1"/>
    <col min="8" max="8" width="13.88671875" style="3" customWidth="1"/>
    <col min="9" max="9" width="7.33203125" style="3" customWidth="1"/>
    <col min="10" max="16384" width="9.109375" style="3"/>
  </cols>
  <sheetData>
    <row r="1" spans="1:9" ht="15" customHeight="1">
      <c r="A1" s="329" t="s">
        <v>80</v>
      </c>
      <c r="B1" s="329"/>
      <c r="C1" s="329"/>
      <c r="D1" s="329"/>
      <c r="E1" s="329"/>
      <c r="F1" s="329"/>
      <c r="G1" s="329"/>
      <c r="H1" s="329"/>
      <c r="I1" s="329"/>
    </row>
    <row r="2" spans="1:9" ht="19.5" customHeight="1">
      <c r="A2" s="329"/>
      <c r="B2" s="329"/>
      <c r="C2" s="329"/>
      <c r="D2" s="329"/>
      <c r="E2" s="329"/>
      <c r="F2" s="329"/>
      <c r="G2" s="329"/>
      <c r="H2" s="329"/>
      <c r="I2" s="329"/>
    </row>
    <row r="3" spans="1:9" ht="41.25" customHeight="1">
      <c r="A3" s="109"/>
      <c r="B3" s="109"/>
      <c r="C3" s="109"/>
      <c r="D3" s="109"/>
      <c r="E3" s="99"/>
      <c r="F3" s="99"/>
      <c r="G3" s="99"/>
      <c r="H3" s="99"/>
      <c r="I3" s="99"/>
    </row>
    <row r="4" spans="1:9" ht="30" customHeight="1">
      <c r="A4" s="316" t="s">
        <v>90</v>
      </c>
      <c r="B4" s="332" t="s">
        <v>42</v>
      </c>
      <c r="C4" s="333"/>
      <c r="D4" s="330" t="s">
        <v>30</v>
      </c>
      <c r="E4" s="111"/>
      <c r="F4" s="99"/>
      <c r="G4" s="99"/>
      <c r="H4" s="99"/>
      <c r="I4" s="99"/>
    </row>
    <row r="5" spans="1:9" ht="42" customHeight="1">
      <c r="A5" s="316"/>
      <c r="B5" s="112" t="s">
        <v>37</v>
      </c>
      <c r="C5" s="113" t="s">
        <v>38</v>
      </c>
      <c r="D5" s="331"/>
      <c r="E5" s="82" t="s">
        <v>39</v>
      </c>
      <c r="F5" s="99"/>
      <c r="G5" s="99"/>
      <c r="H5" s="99"/>
      <c r="I5" s="99"/>
    </row>
    <row r="6" spans="1:9" ht="15" customHeight="1">
      <c r="A6" s="114">
        <f>'2a. Total Complaints -WaSCs'!A5</f>
        <v>3129321</v>
      </c>
      <c r="B6" s="114">
        <v>1063</v>
      </c>
      <c r="C6" s="335">
        <f>B6/A6*10000</f>
        <v>3.3969030342365003</v>
      </c>
      <c r="D6" s="115" t="s">
        <v>5</v>
      </c>
      <c r="E6" s="89">
        <f>B6/'2a. Total Complaints -WaSCs'!B5</f>
        <v>7.4174865675807694E-2</v>
      </c>
      <c r="F6" s="116"/>
      <c r="G6" s="99"/>
      <c r="H6" s="99"/>
      <c r="I6" s="99"/>
    </row>
    <row r="7" spans="1:9" ht="15" customHeight="1">
      <c r="A7" s="114">
        <f>'2a. Total Complaints -WaSCs'!A6</f>
        <v>1516956</v>
      </c>
      <c r="B7" s="117">
        <v>614</v>
      </c>
      <c r="C7" s="335">
        <f t="shared" ref="C7:C16" si="0">B7/A7*10000</f>
        <v>4.0475794947249621</v>
      </c>
      <c r="D7" s="126" t="s">
        <v>106</v>
      </c>
      <c r="E7" s="89">
        <f>B7/'2a. Total Complaints -WaSCs'!B6</f>
        <v>5.2197568647453882E-2</v>
      </c>
      <c r="F7" s="116"/>
      <c r="G7" s="99"/>
      <c r="H7" s="99"/>
      <c r="I7" s="99"/>
    </row>
    <row r="8" spans="1:9" ht="15" customHeight="1">
      <c r="A8" s="114">
        <f>'2a. Total Complaints -WaSCs'!A7</f>
        <v>101868</v>
      </c>
      <c r="B8" s="117">
        <v>10</v>
      </c>
      <c r="C8" s="335">
        <f t="shared" si="0"/>
        <v>0.9816625436839832</v>
      </c>
      <c r="D8" s="127" t="s">
        <v>6</v>
      </c>
      <c r="E8" s="89">
        <f>B8/'2a. Total Complaints -WaSCs'!B7</f>
        <v>5.2631578947368418E-2</v>
      </c>
      <c r="F8" s="116"/>
      <c r="G8" s="99"/>
      <c r="H8" s="99"/>
      <c r="I8" s="99"/>
    </row>
    <row r="9" spans="1:9" ht="15" customHeight="1">
      <c r="A9" s="114">
        <f>'2a. Total Complaints -WaSCs'!A8</f>
        <v>1292299</v>
      </c>
      <c r="B9" s="117">
        <v>297</v>
      </c>
      <c r="C9" s="335">
        <f t="shared" si="0"/>
        <v>2.2982297440453023</v>
      </c>
      <c r="D9" s="115" t="s">
        <v>7</v>
      </c>
      <c r="E9" s="89">
        <f>B9/'2a. Total Complaints -WaSCs'!B8</f>
        <v>5.6711857933931638E-2</v>
      </c>
      <c r="F9" s="116"/>
      <c r="G9" s="99"/>
      <c r="H9" s="99"/>
      <c r="I9" s="99"/>
    </row>
    <row r="10" spans="1:9" ht="15" customHeight="1">
      <c r="A10" s="114">
        <f>'2a. Total Complaints -WaSCs'!A9</f>
        <v>4421097</v>
      </c>
      <c r="B10" s="117">
        <v>1004</v>
      </c>
      <c r="C10" s="335">
        <f t="shared" si="0"/>
        <v>2.2709295905518472</v>
      </c>
      <c r="D10" s="115" t="s">
        <v>8</v>
      </c>
      <c r="E10" s="89">
        <f>B10/'2a. Total Complaints -WaSCs'!B9</f>
        <v>5.3407096122134158E-2</v>
      </c>
      <c r="F10" s="116"/>
      <c r="G10" s="99"/>
      <c r="H10" s="99"/>
      <c r="I10" s="99"/>
    </row>
    <row r="11" spans="1:9" ht="15" customHeight="1">
      <c r="A11" s="114">
        <f>'2a. Total Complaints -WaSCs'!A10</f>
        <v>1034221</v>
      </c>
      <c r="B11" s="117">
        <v>600</v>
      </c>
      <c r="C11" s="335">
        <f t="shared" si="0"/>
        <v>5.8014679647773546</v>
      </c>
      <c r="D11" s="115" t="s">
        <v>9</v>
      </c>
      <c r="E11" s="89">
        <f>B11/'2a. Total Complaints -WaSCs'!B10</f>
        <v>3.1682331819621927E-2</v>
      </c>
      <c r="F11" s="116"/>
      <c r="G11" s="99"/>
      <c r="H11" s="99"/>
      <c r="I11" s="99"/>
    </row>
    <row r="12" spans="1:9" ht="15" customHeight="1">
      <c r="A12" s="114">
        <f>'2a. Total Complaints -WaSCs'!A11</f>
        <v>2099743</v>
      </c>
      <c r="B12" s="117">
        <v>491</v>
      </c>
      <c r="C12" s="335">
        <f t="shared" si="0"/>
        <v>2.3383814114393999</v>
      </c>
      <c r="D12" s="115" t="s">
        <v>10</v>
      </c>
      <c r="E12" s="89">
        <f>B12/'2a. Total Complaints -WaSCs'!B11</f>
        <v>2.1555887259636492E-2</v>
      </c>
      <c r="F12" s="116"/>
      <c r="G12" s="99"/>
      <c r="H12" s="99"/>
      <c r="I12" s="99"/>
    </row>
    <row r="13" spans="1:9" ht="15" customHeight="1">
      <c r="A13" s="114">
        <f>'2a. Total Complaints -WaSCs'!A12</f>
        <v>6206608</v>
      </c>
      <c r="B13" s="117">
        <v>9659</v>
      </c>
      <c r="C13" s="335">
        <f t="shared" si="0"/>
        <v>15.562445703031351</v>
      </c>
      <c r="D13" s="115" t="s">
        <v>11</v>
      </c>
      <c r="E13" s="89">
        <f>B13/'2a. Total Complaints -WaSCs'!B12</f>
        <v>7.8657632860470034E-2</v>
      </c>
      <c r="F13" s="116"/>
      <c r="G13" s="99"/>
      <c r="H13" s="99"/>
      <c r="I13" s="99"/>
    </row>
    <row r="14" spans="1:9" ht="15" customHeight="1">
      <c r="A14" s="114">
        <f>'2a. Total Complaints -WaSCs'!A13</f>
        <v>3424312</v>
      </c>
      <c r="B14" s="117">
        <v>1303</v>
      </c>
      <c r="C14" s="335">
        <f t="shared" si="0"/>
        <v>3.8051439238013356</v>
      </c>
      <c r="D14" s="115" t="s">
        <v>12</v>
      </c>
      <c r="E14" s="89">
        <f>B14/'2a. Total Complaints -WaSCs'!B13</f>
        <v>4.7643423891184318E-2</v>
      </c>
      <c r="F14" s="116"/>
      <c r="G14" s="99"/>
      <c r="H14" s="99"/>
      <c r="I14" s="99"/>
    </row>
    <row r="15" spans="1:9" ht="15" customHeight="1">
      <c r="A15" s="114">
        <f>'2a. Total Complaints -WaSCs'!A14</f>
        <v>1292046</v>
      </c>
      <c r="B15" s="117">
        <v>245</v>
      </c>
      <c r="C15" s="335">
        <f t="shared" si="0"/>
        <v>1.8962173173400947</v>
      </c>
      <c r="D15" s="115" t="s">
        <v>13</v>
      </c>
      <c r="E15" s="89">
        <f>B15/'2a. Total Complaints -WaSCs'!B14</f>
        <v>3.6819957920048094E-2</v>
      </c>
      <c r="F15" s="116"/>
      <c r="G15" s="99"/>
      <c r="H15" s="99"/>
      <c r="I15" s="99"/>
    </row>
    <row r="16" spans="1:9" ht="15" customHeight="1">
      <c r="A16" s="114">
        <f>'2a. Total Complaints -WaSCs'!A15</f>
        <v>2416529.75</v>
      </c>
      <c r="B16" s="117">
        <v>965</v>
      </c>
      <c r="C16" s="335">
        <f t="shared" si="0"/>
        <v>3.9933296910580145</v>
      </c>
      <c r="D16" s="115" t="s">
        <v>14</v>
      </c>
      <c r="E16" s="89">
        <f>B16/'2a. Total Complaints -WaSCs'!B15</f>
        <v>3.1080906982736408E-2</v>
      </c>
      <c r="F16" s="116"/>
      <c r="G16" s="99"/>
      <c r="H16" s="99"/>
      <c r="I16" s="99"/>
    </row>
    <row r="17" spans="1:9" ht="15" customHeight="1">
      <c r="A17" s="118">
        <f>SUM(A6:A16)</f>
        <v>26935000.75</v>
      </c>
      <c r="B17" s="118">
        <f>SUM(B6:B16)</f>
        <v>16251</v>
      </c>
      <c r="C17" s="336">
        <f>SUM(C6:C16)</f>
        <v>46.392290418690152</v>
      </c>
      <c r="D17" s="120" t="s">
        <v>53</v>
      </c>
      <c r="E17" s="121">
        <f>B17/'2a. Total Complaints -WaSCs'!B16</f>
        <v>5.8063133072511923E-2</v>
      </c>
      <c r="F17" s="99"/>
      <c r="G17" s="99"/>
      <c r="H17" s="99"/>
      <c r="I17" s="99"/>
    </row>
    <row r="18" spans="1:9" ht="15" customHeight="1">
      <c r="A18" s="98"/>
      <c r="B18" s="98"/>
      <c r="C18" s="98"/>
      <c r="D18" s="122"/>
      <c r="E18" s="122"/>
      <c r="F18" s="122"/>
      <c r="G18" s="122"/>
      <c r="H18" s="123"/>
      <c r="I18" s="124"/>
    </row>
    <row r="19" spans="1:9" ht="15" customHeight="1">
      <c r="A19" s="100"/>
      <c r="B19" s="100"/>
      <c r="C19" s="100"/>
      <c r="D19" s="122"/>
      <c r="E19" s="122"/>
      <c r="F19" s="122"/>
      <c r="G19" s="122"/>
      <c r="H19" s="123"/>
      <c r="I19" s="124"/>
    </row>
    <row r="20" spans="1:9" ht="15" customHeight="1">
      <c r="A20" s="102"/>
      <c r="B20" s="102"/>
      <c r="C20" s="102"/>
      <c r="D20" s="122"/>
      <c r="E20" s="122"/>
      <c r="F20" s="122"/>
      <c r="G20" s="123"/>
      <c r="H20" s="122"/>
      <c r="I20" s="124"/>
    </row>
    <row r="21" spans="1:9" ht="15" customHeight="1">
      <c r="A21" s="102" t="s">
        <v>98</v>
      </c>
      <c r="B21" s="102"/>
      <c r="C21" s="102"/>
      <c r="D21" s="122"/>
      <c r="E21" s="122"/>
      <c r="F21" s="122"/>
      <c r="G21" s="123"/>
      <c r="H21" s="122"/>
      <c r="I21" s="125"/>
    </row>
    <row r="22" spans="1:9" ht="15" customHeight="1"/>
    <row r="23" spans="1:9" ht="15" customHeight="1"/>
    <row r="24" spans="1:9" ht="15" customHeight="1"/>
    <row r="25" spans="1:9" ht="15" customHeight="1"/>
    <row r="26" spans="1:9" ht="15" customHeight="1"/>
    <row r="27" spans="1:9" ht="15" customHeight="1"/>
    <row r="28" spans="1:9" ht="15" customHeight="1"/>
    <row r="29" spans="1:9" ht="15" customHeight="1"/>
    <row r="30" spans="1:9" ht="15" customHeight="1"/>
    <row r="31" spans="1:9" ht="15" customHeight="1"/>
    <row r="32" spans="1:9" ht="15" customHeight="1"/>
    <row r="33" ht="15" customHeight="1"/>
    <row r="43" ht="30" customHeight="1"/>
  </sheetData>
  <mergeCells count="4">
    <mergeCell ref="A1:I2"/>
    <mergeCell ref="A4:A5"/>
    <mergeCell ref="D4:D5"/>
    <mergeCell ref="B4:C4"/>
  </mergeCells>
  <pageMargins left="0.7" right="0.7" top="0.75" bottom="0.75" header="0.3" footer="0.3"/>
  <pageSetup paperSize="9" scale="83" orientation="landscape" r:id="rId1"/>
  <rowBreaks count="1" manualBreakCount="1">
    <brk id="32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K42"/>
  <sheetViews>
    <sheetView topLeftCell="A3" workbookViewId="0">
      <selection activeCell="G11" sqref="G11"/>
    </sheetView>
  </sheetViews>
  <sheetFormatPr defaultColWidth="9.109375" defaultRowHeight="13.2"/>
  <cols>
    <col min="1" max="1" width="17.109375" style="3" customWidth="1"/>
    <col min="2" max="2" width="13" style="3" customWidth="1"/>
    <col min="3" max="3" width="15" style="3" customWidth="1"/>
    <col min="4" max="4" width="30.6640625" style="3" customWidth="1"/>
    <col min="5" max="5" width="14.33203125" style="3" customWidth="1"/>
    <col min="6" max="16384" width="9.109375" style="3"/>
  </cols>
  <sheetData>
    <row r="1" spans="1:11" ht="15" customHeight="1">
      <c r="A1" s="334" t="s">
        <v>81</v>
      </c>
      <c r="B1" s="334"/>
      <c r="C1" s="334"/>
      <c r="D1" s="334"/>
      <c r="E1" s="334"/>
      <c r="F1" s="334"/>
      <c r="G1" s="334"/>
      <c r="H1" s="334"/>
      <c r="I1" s="334"/>
      <c r="J1" s="35"/>
      <c r="K1" s="35"/>
    </row>
    <row r="2" spans="1:11" ht="19.5" customHeight="1">
      <c r="A2" s="334"/>
      <c r="B2" s="334"/>
      <c r="C2" s="334"/>
      <c r="D2" s="334"/>
      <c r="E2" s="334"/>
      <c r="F2" s="334"/>
      <c r="G2" s="334"/>
      <c r="H2" s="334"/>
      <c r="I2" s="334"/>
    </row>
    <row r="3" spans="1:11" ht="41.25" customHeight="1">
      <c r="A3" s="109"/>
      <c r="B3" s="109"/>
      <c r="C3" s="109"/>
      <c r="D3" s="109"/>
      <c r="E3" s="99"/>
      <c r="F3" s="99"/>
      <c r="G3" s="99"/>
      <c r="H3" s="99"/>
      <c r="I3" s="99"/>
    </row>
    <row r="4" spans="1:11" ht="30" customHeight="1">
      <c r="A4" s="316" t="s">
        <v>90</v>
      </c>
      <c r="B4" s="332" t="s">
        <v>42</v>
      </c>
      <c r="C4" s="333"/>
      <c r="D4" s="330" t="s">
        <v>30</v>
      </c>
      <c r="E4" s="111"/>
      <c r="F4" s="99"/>
      <c r="G4" s="99"/>
      <c r="H4" s="99"/>
      <c r="I4" s="99"/>
    </row>
    <row r="5" spans="1:11" ht="48" customHeight="1">
      <c r="A5" s="316"/>
      <c r="B5" s="112" t="s">
        <v>37</v>
      </c>
      <c r="C5" s="113" t="s">
        <v>38</v>
      </c>
      <c r="D5" s="331"/>
      <c r="E5" s="82" t="s">
        <v>39</v>
      </c>
      <c r="F5" s="99"/>
      <c r="G5" s="99"/>
      <c r="H5" s="99"/>
      <c r="I5" s="99"/>
    </row>
    <row r="6" spans="1:11" ht="15" customHeight="1">
      <c r="A6" s="117">
        <f>'2b. Total complaints -WOCs'!A5</f>
        <v>1526639.9999999998</v>
      </c>
      <c r="B6" s="117">
        <v>493</v>
      </c>
      <c r="C6" s="337">
        <f>B6/A6*10000</f>
        <v>3.2293140491536976</v>
      </c>
      <c r="D6" s="115" t="s">
        <v>19</v>
      </c>
      <c r="E6" s="89">
        <f>B6/'2b. Total complaints -WOCs'!B5</f>
        <v>2.6995947869893767E-2</v>
      </c>
      <c r="F6" s="99"/>
      <c r="G6" s="99"/>
      <c r="H6" s="99"/>
      <c r="I6" s="99"/>
    </row>
    <row r="7" spans="1:11" ht="15" customHeight="1">
      <c r="A7" s="117">
        <f>'2b. Total complaints -WOCs'!A6</f>
        <v>531375</v>
      </c>
      <c r="B7" s="117">
        <v>120.4</v>
      </c>
      <c r="C7" s="337">
        <f t="shared" ref="C7:C13" si="0">B7/A7*10000</f>
        <v>2.2658198071042106</v>
      </c>
      <c r="D7" s="115" t="s">
        <v>20</v>
      </c>
      <c r="E7" s="89">
        <f>B7/'2b. Total complaints -WOCs'!B6</f>
        <v>4.3126298445447381E-2</v>
      </c>
      <c r="F7" s="99"/>
      <c r="G7" s="99"/>
      <c r="H7" s="99"/>
      <c r="I7" s="99"/>
    </row>
    <row r="8" spans="1:11" ht="15" customHeight="1">
      <c r="A8" s="117">
        <f>'2b. Total complaints -WOCs'!A7</f>
        <v>145268</v>
      </c>
      <c r="B8" s="117">
        <v>53</v>
      </c>
      <c r="C8" s="337">
        <f t="shared" si="0"/>
        <v>3.6484291103340034</v>
      </c>
      <c r="D8" s="115" t="s">
        <v>21</v>
      </c>
      <c r="E8" s="89">
        <f>B8/'2b. Total complaints -WOCs'!B7</f>
        <v>4.8668503213957756E-2</v>
      </c>
      <c r="F8" s="99"/>
      <c r="G8" s="99"/>
      <c r="H8" s="99"/>
      <c r="I8" s="99"/>
    </row>
    <row r="9" spans="1:11" ht="15" customHeight="1">
      <c r="A9" s="117">
        <f>'2b. Total complaints -WOCs'!A8</f>
        <v>807110</v>
      </c>
      <c r="B9" s="117">
        <v>293</v>
      </c>
      <c r="C9" s="337">
        <f t="shared" si="0"/>
        <v>3.6302362751050046</v>
      </c>
      <c r="D9" s="115" t="s">
        <v>89</v>
      </c>
      <c r="E9" s="89">
        <f>B9/'2b. Total complaints -WOCs'!B8</f>
        <v>6.616982836495032E-2</v>
      </c>
      <c r="F9" s="99"/>
      <c r="G9" s="99"/>
      <c r="H9" s="99"/>
      <c r="I9" s="99"/>
    </row>
    <row r="10" spans="1:11" ht="15" customHeight="1">
      <c r="A10" s="117">
        <f>'2b. Total complaints -WOCs'!A9</f>
        <v>313932</v>
      </c>
      <c r="B10" s="117">
        <v>32</v>
      </c>
      <c r="C10" s="337">
        <f t="shared" si="0"/>
        <v>1.0193290266681958</v>
      </c>
      <c r="D10" s="115" t="s">
        <v>23</v>
      </c>
      <c r="E10" s="89">
        <f>B10/'2b. Total complaints -WOCs'!B9</f>
        <v>3.6739380022962113E-2</v>
      </c>
      <c r="F10" s="99"/>
      <c r="G10" s="99"/>
      <c r="H10" s="99"/>
      <c r="I10" s="99"/>
    </row>
    <row r="11" spans="1:11" ht="15" customHeight="1">
      <c r="A11" s="117">
        <f>'2b. Total complaints -WOCs'!A10</f>
        <v>298761</v>
      </c>
      <c r="B11" s="117">
        <v>219</v>
      </c>
      <c r="C11" s="337">
        <f t="shared" si="0"/>
        <v>7.3302740317511326</v>
      </c>
      <c r="D11" s="115" t="s">
        <v>24</v>
      </c>
      <c r="E11" s="89">
        <f>B11/'2b. Total complaints -WOCs'!B10</f>
        <v>9.9184782608695649E-2</v>
      </c>
      <c r="F11" s="99"/>
      <c r="G11" s="99"/>
      <c r="H11" s="99"/>
      <c r="I11" s="99"/>
    </row>
    <row r="12" spans="1:11" ht="15" customHeight="1">
      <c r="A12" s="117">
        <f>'2b. Total complaints -WOCs'!A11</f>
        <v>948051</v>
      </c>
      <c r="B12" s="117">
        <v>266</v>
      </c>
      <c r="C12" s="337">
        <f t="shared" si="0"/>
        <v>2.8057562304137642</v>
      </c>
      <c r="D12" s="115" t="s">
        <v>25</v>
      </c>
      <c r="E12" s="89">
        <f>B12/'2b. Total complaints -WOCs'!B11</f>
        <v>3.149419843713E-2</v>
      </c>
      <c r="F12" s="99"/>
      <c r="G12" s="99"/>
      <c r="H12" s="99"/>
      <c r="I12" s="99"/>
    </row>
    <row r="13" spans="1:11" ht="15" customHeight="1">
      <c r="A13" s="117">
        <f>'2b. Total complaints -WOCs'!A12</f>
        <v>579235</v>
      </c>
      <c r="B13" s="117">
        <v>202</v>
      </c>
      <c r="C13" s="337">
        <f t="shared" si="0"/>
        <v>3.4873583260680037</v>
      </c>
      <c r="D13" s="115" t="s">
        <v>34</v>
      </c>
      <c r="E13" s="89">
        <f>B13/'2b. Total complaints -WOCs'!B12</f>
        <v>6.0011883541295309E-2</v>
      </c>
      <c r="F13" s="99"/>
      <c r="G13" s="99"/>
      <c r="H13" s="99"/>
      <c r="I13" s="99"/>
    </row>
    <row r="14" spans="1:11" ht="15" customHeight="1">
      <c r="A14" s="118">
        <f>SUM(A6:A13)</f>
        <v>5150372</v>
      </c>
      <c r="B14" s="118">
        <f>SUM(B6:B13)</f>
        <v>1678.4</v>
      </c>
      <c r="C14" s="336">
        <f>SUM(C6:C13)</f>
        <v>27.416516856598015</v>
      </c>
      <c r="D14" s="120" t="s">
        <v>53</v>
      </c>
      <c r="E14" s="96">
        <f>B14/'2b. Total complaints -WOCs'!B13</f>
        <v>4.0480635187087874E-2</v>
      </c>
      <c r="F14" s="99"/>
      <c r="G14" s="99"/>
      <c r="H14" s="99"/>
      <c r="I14" s="99"/>
    </row>
    <row r="15" spans="1:11" ht="15" customHeight="1">
      <c r="A15" s="98"/>
      <c r="B15" s="98"/>
      <c r="C15" s="98"/>
      <c r="D15" s="99"/>
      <c r="E15" s="99"/>
      <c r="F15" s="99"/>
      <c r="G15" s="99"/>
      <c r="H15" s="99"/>
      <c r="I15" s="99"/>
    </row>
    <row r="16" spans="1:11" ht="15" customHeight="1">
      <c r="A16" s="99"/>
      <c r="B16" s="99"/>
      <c r="C16" s="99"/>
      <c r="D16" s="99"/>
      <c r="E16" s="99"/>
      <c r="F16" s="99"/>
      <c r="G16" s="99"/>
      <c r="H16" s="99"/>
      <c r="I16" s="99"/>
    </row>
    <row r="17" spans="1:9" ht="15" customHeight="1">
      <c r="A17" s="102"/>
      <c r="B17" s="102"/>
      <c r="C17" s="102"/>
      <c r="D17" s="99"/>
      <c r="E17" s="99"/>
      <c r="F17" s="99"/>
      <c r="G17" s="99"/>
      <c r="H17" s="99"/>
      <c r="I17" s="99"/>
    </row>
    <row r="18" spans="1:9" ht="15" customHeight="1">
      <c r="A18" s="102" t="s">
        <v>99</v>
      </c>
      <c r="B18" s="102"/>
      <c r="C18" s="102"/>
      <c r="D18" s="99"/>
      <c r="E18" s="99"/>
      <c r="F18" s="99"/>
      <c r="G18" s="99"/>
      <c r="H18" s="99"/>
      <c r="I18" s="99"/>
    </row>
    <row r="19" spans="1:9" ht="15" customHeight="1"/>
    <row r="20" spans="1:9" ht="15" customHeight="1"/>
    <row r="21" spans="1:9" ht="15" customHeight="1"/>
    <row r="22" spans="1:9" ht="15" customHeight="1"/>
    <row r="23" spans="1:9" ht="15" customHeight="1">
      <c r="A23" s="10"/>
      <c r="B23" s="10"/>
      <c r="C23" s="10"/>
    </row>
    <row r="24" spans="1:9" ht="15" customHeight="1"/>
    <row r="25" spans="1:9" ht="15" customHeight="1">
      <c r="A25" s="10"/>
      <c r="B25" s="10"/>
      <c r="C25" s="10"/>
    </row>
    <row r="26" spans="1:9" ht="15" customHeight="1"/>
    <row r="27" spans="1:9" ht="15" customHeight="1"/>
    <row r="28" spans="1:9" ht="15" customHeight="1"/>
    <row r="29" spans="1:9" ht="15" customHeight="1"/>
    <row r="30" spans="1:9" ht="15" customHeight="1"/>
    <row r="31" spans="1:9" ht="15" customHeight="1"/>
    <row r="32" spans="1:9" ht="15" customHeight="1"/>
    <row r="42" ht="30" customHeight="1"/>
  </sheetData>
  <mergeCells count="4">
    <mergeCell ref="B4:C4"/>
    <mergeCell ref="D4:D5"/>
    <mergeCell ref="A4:A5"/>
    <mergeCell ref="A1:I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I30"/>
  <sheetViews>
    <sheetView zoomScaleNormal="100" workbookViewId="0">
      <selection activeCell="B4" sqref="B4"/>
    </sheetView>
  </sheetViews>
  <sheetFormatPr defaultColWidth="9.109375" defaultRowHeight="13.2"/>
  <cols>
    <col min="1" max="1" width="28.109375" style="3" customWidth="1"/>
    <col min="2" max="2" width="15.5546875" style="3" customWidth="1"/>
    <col min="3" max="3" width="17.44140625" style="3" customWidth="1"/>
    <col min="4" max="4" width="18.5546875" style="3" customWidth="1"/>
    <col min="5" max="5" width="27.109375" style="3" customWidth="1"/>
    <col min="6" max="6" width="9.109375" style="3"/>
    <col min="7" max="7" width="17.33203125" style="3" customWidth="1"/>
    <col min="8" max="16384" width="9.109375" style="3"/>
  </cols>
  <sheetData>
    <row r="1" spans="1:9" ht="24" customHeight="1">
      <c r="A1" s="329" t="s">
        <v>72</v>
      </c>
      <c r="B1" s="329"/>
      <c r="C1" s="329"/>
      <c r="D1" s="329"/>
      <c r="E1" s="329"/>
      <c r="F1" s="329"/>
      <c r="G1" s="329"/>
      <c r="H1" s="329"/>
      <c r="I1" s="329"/>
    </row>
    <row r="2" spans="1:9" ht="24" customHeight="1">
      <c r="A2" s="329"/>
      <c r="B2" s="329"/>
      <c r="C2" s="329"/>
      <c r="D2" s="329"/>
      <c r="E2" s="329"/>
      <c r="F2" s="329"/>
      <c r="G2" s="329"/>
      <c r="H2" s="329"/>
      <c r="I2" s="329"/>
    </row>
    <row r="3" spans="1:9" ht="12" customHeight="1">
      <c r="A3" s="99"/>
      <c r="B3" s="99"/>
      <c r="C3" s="99"/>
      <c r="D3" s="99"/>
      <c r="E3" s="99"/>
      <c r="F3" s="99"/>
      <c r="G3" s="99"/>
      <c r="H3" s="99"/>
      <c r="I3" s="99"/>
    </row>
    <row r="4" spans="1:9" ht="38.4" customHeight="1">
      <c r="A4" s="128" t="s">
        <v>30</v>
      </c>
      <c r="B4" s="340" t="s">
        <v>111</v>
      </c>
      <c r="C4" s="129" t="s">
        <v>38</v>
      </c>
      <c r="D4" s="99"/>
      <c r="E4" s="99"/>
      <c r="F4" s="99"/>
      <c r="G4" s="99"/>
      <c r="H4" s="99"/>
      <c r="I4" s="99"/>
    </row>
    <row r="5" spans="1:9" ht="15" customHeight="1">
      <c r="A5" s="115" t="s">
        <v>5</v>
      </c>
      <c r="B5" s="130">
        <v>786</v>
      </c>
      <c r="C5" s="338">
        <f>B5/'2a. Total Complaints -WaSCs'!A5*10000</f>
        <v>2.5117269848634898</v>
      </c>
      <c r="D5" s="99"/>
      <c r="E5" s="99"/>
      <c r="F5" s="99"/>
      <c r="G5" s="99"/>
      <c r="H5" s="99"/>
      <c r="I5" s="99"/>
    </row>
    <row r="6" spans="1:9" ht="15" customHeight="1">
      <c r="A6" s="92" t="s">
        <v>106</v>
      </c>
      <c r="B6" s="130">
        <v>556</v>
      </c>
      <c r="C6" s="338">
        <f>B6/'2a. Total Complaints -WaSCs'!A6*10000</f>
        <v>3.66523485190078</v>
      </c>
      <c r="D6" s="99"/>
      <c r="E6" s="99"/>
      <c r="F6" s="99"/>
      <c r="G6" s="99"/>
      <c r="H6" s="99"/>
      <c r="I6" s="99"/>
    </row>
    <row r="7" spans="1:9" ht="15" customHeight="1">
      <c r="A7" s="115" t="s">
        <v>6</v>
      </c>
      <c r="B7" s="130">
        <v>30</v>
      </c>
      <c r="C7" s="338">
        <f>B7/'2a. Total Complaints -WaSCs'!A7*10000</f>
        <v>2.9449876310519496</v>
      </c>
      <c r="D7" s="99"/>
      <c r="E7" s="99"/>
      <c r="F7" s="99"/>
      <c r="G7" s="99"/>
      <c r="H7" s="99"/>
      <c r="I7" s="99"/>
    </row>
    <row r="8" spans="1:9" ht="15" customHeight="1">
      <c r="A8" s="115" t="s">
        <v>7</v>
      </c>
      <c r="B8" s="130">
        <v>113</v>
      </c>
      <c r="C8" s="338">
        <f>B8/'2a. Total Complaints -WaSCs'!A8*10000</f>
        <v>0.87441064335730356</v>
      </c>
      <c r="D8" s="99"/>
      <c r="E8" s="99"/>
      <c r="F8" s="99"/>
      <c r="G8" s="99"/>
      <c r="H8" s="99"/>
      <c r="I8" s="99"/>
    </row>
    <row r="9" spans="1:9" ht="15" customHeight="1">
      <c r="A9" s="115" t="s">
        <v>8</v>
      </c>
      <c r="B9" s="130">
        <v>2020</v>
      </c>
      <c r="C9" s="338">
        <f>B9/'2a. Total Complaints -WaSCs'!A9*10000</f>
        <v>4.5690017658513264</v>
      </c>
      <c r="D9" s="99"/>
      <c r="E9" s="99"/>
      <c r="F9" s="99"/>
      <c r="G9" s="99"/>
      <c r="H9" s="99"/>
      <c r="I9" s="99"/>
    </row>
    <row r="10" spans="1:9" ht="15" customHeight="1">
      <c r="A10" s="115" t="s">
        <v>9</v>
      </c>
      <c r="B10" s="130">
        <v>716</v>
      </c>
      <c r="C10" s="338">
        <f>B10/'2a. Total Complaints -WaSCs'!A10*10000</f>
        <v>6.9230851046343096</v>
      </c>
      <c r="D10" s="99"/>
      <c r="E10" s="99"/>
      <c r="F10" s="99"/>
      <c r="G10" s="99"/>
      <c r="H10" s="99"/>
      <c r="I10" s="99"/>
    </row>
    <row r="11" spans="1:9" ht="15" customHeight="1">
      <c r="A11" s="115" t="s">
        <v>10</v>
      </c>
      <c r="B11" s="130">
        <v>1470</v>
      </c>
      <c r="C11" s="338">
        <f>B11/'2a. Total Complaints -WaSCs'!A11*10000</f>
        <v>7.0008567715191816</v>
      </c>
      <c r="D11" s="99"/>
      <c r="E11" s="99"/>
      <c r="F11" s="99"/>
      <c r="G11" s="99"/>
      <c r="H11" s="99"/>
      <c r="I11" s="99"/>
    </row>
    <row r="12" spans="1:9" ht="15" customHeight="1">
      <c r="A12" s="115" t="s">
        <v>11</v>
      </c>
      <c r="B12" s="130">
        <v>5217</v>
      </c>
      <c r="C12" s="338">
        <f>B12/'2a. Total Complaints -WaSCs'!A12*10000</f>
        <v>8.4055574316921575</v>
      </c>
      <c r="D12" s="99"/>
      <c r="E12" s="99"/>
      <c r="F12" s="99"/>
      <c r="G12" s="99"/>
      <c r="H12" s="99"/>
      <c r="I12" s="99"/>
    </row>
    <row r="13" spans="1:9" ht="15" customHeight="1">
      <c r="A13" s="115" t="s">
        <v>12</v>
      </c>
      <c r="B13" s="130">
        <v>967</v>
      </c>
      <c r="C13" s="338">
        <f>B13/'2a. Total Complaints -WaSCs'!A13*10000</f>
        <v>2.8239249227290038</v>
      </c>
      <c r="D13" s="99"/>
      <c r="E13" s="99"/>
      <c r="F13" s="99"/>
      <c r="G13" s="99"/>
      <c r="H13" s="99"/>
      <c r="I13" s="99"/>
    </row>
    <row r="14" spans="1:9" ht="15" customHeight="1">
      <c r="A14" s="115" t="s">
        <v>13</v>
      </c>
      <c r="B14" s="130">
        <v>132</v>
      </c>
      <c r="C14" s="338">
        <f>B14/'2a. Total Complaints -WaSCs'!A14*10000</f>
        <v>1.0216354526077245</v>
      </c>
      <c r="D14" s="99"/>
      <c r="E14" s="99"/>
      <c r="F14" s="99"/>
      <c r="G14" s="99"/>
      <c r="H14" s="99"/>
      <c r="I14" s="99"/>
    </row>
    <row r="15" spans="1:9" ht="15" customHeight="1">
      <c r="A15" s="115" t="s">
        <v>14</v>
      </c>
      <c r="B15" s="130">
        <v>1112</v>
      </c>
      <c r="C15" s="338">
        <f>B15/'2a. Total Complaints -WaSCs'!A15*10000</f>
        <v>4.6016400170533798</v>
      </c>
      <c r="D15" s="99"/>
      <c r="E15" s="99"/>
      <c r="F15" s="99"/>
      <c r="G15" s="99"/>
      <c r="H15" s="99"/>
      <c r="I15" s="99"/>
    </row>
    <row r="16" spans="1:9" ht="15" customHeight="1">
      <c r="A16" s="131" t="s">
        <v>43</v>
      </c>
      <c r="B16" s="132">
        <f>SUM(B5:B15)</f>
        <v>13119</v>
      </c>
      <c r="C16" s="339">
        <f>SUM(C5:C15)</f>
        <v>45.342061577260608</v>
      </c>
      <c r="D16" s="99"/>
      <c r="E16" s="99"/>
      <c r="F16" s="99"/>
      <c r="G16" s="99"/>
      <c r="H16" s="99"/>
      <c r="I16" s="99"/>
    </row>
    <row r="17" spans="1:9" ht="15" customHeight="1">
      <c r="A17" s="133"/>
      <c r="B17" s="99"/>
      <c r="C17" s="99"/>
      <c r="D17" s="99"/>
      <c r="E17" s="99"/>
      <c r="F17" s="99"/>
      <c r="G17" s="99"/>
      <c r="H17" s="99"/>
      <c r="I17" s="99"/>
    </row>
    <row r="18" spans="1:9" ht="15" customHeight="1">
      <c r="A18" s="99"/>
      <c r="B18" s="99"/>
      <c r="C18" s="99"/>
      <c r="D18" s="99"/>
      <c r="E18" s="99"/>
      <c r="F18" s="99"/>
      <c r="G18" s="99"/>
      <c r="H18" s="99"/>
      <c r="I18" s="99"/>
    </row>
    <row r="19" spans="1:9" ht="15" customHeight="1">
      <c r="A19" s="134" t="s">
        <v>44</v>
      </c>
      <c r="B19" s="135">
        <v>171</v>
      </c>
      <c r="C19" s="136" t="s">
        <v>45</v>
      </c>
      <c r="D19" s="99"/>
      <c r="E19" s="99"/>
      <c r="F19" s="99"/>
      <c r="G19" s="99"/>
      <c r="H19" s="99"/>
      <c r="I19" s="99"/>
    </row>
    <row r="20" spans="1:9" ht="15" customHeight="1">
      <c r="A20" s="133" t="s">
        <v>46</v>
      </c>
      <c r="B20" s="99"/>
      <c r="C20" s="99"/>
      <c r="D20" s="99"/>
      <c r="E20" s="99"/>
      <c r="F20" s="99"/>
      <c r="G20" s="99"/>
      <c r="H20" s="99"/>
      <c r="I20" s="99"/>
    </row>
    <row r="21" spans="1:9" ht="15" customHeight="1">
      <c r="A21" s="133" t="s">
        <v>47</v>
      </c>
      <c r="B21" s="99"/>
      <c r="C21" s="99"/>
      <c r="D21" s="99"/>
      <c r="E21" s="99"/>
      <c r="F21" s="99"/>
      <c r="G21" s="99"/>
      <c r="H21" s="99"/>
      <c r="I21" s="99"/>
    </row>
    <row r="22" spans="1:9" ht="15" customHeight="1">
      <c r="A22" s="133" t="s">
        <v>48</v>
      </c>
      <c r="B22" s="137"/>
      <c r="C22" s="99"/>
      <c r="D22" s="99"/>
      <c r="E22" s="99"/>
      <c r="F22" s="99"/>
      <c r="G22" s="99"/>
      <c r="H22" s="99"/>
      <c r="I22" s="99"/>
    </row>
    <row r="23" spans="1:9" ht="15" customHeight="1">
      <c r="A23" s="133"/>
      <c r="B23" s="99"/>
      <c r="C23" s="99"/>
      <c r="D23" s="99"/>
      <c r="E23" s="99"/>
      <c r="F23" s="99"/>
      <c r="G23" s="99"/>
      <c r="H23" s="99"/>
      <c r="I23" s="99"/>
    </row>
    <row r="24" spans="1:9" ht="15" customHeight="1">
      <c r="A24" s="102" t="s">
        <v>69</v>
      </c>
      <c r="B24" s="99"/>
      <c r="C24" s="99"/>
      <c r="D24" s="99"/>
      <c r="E24" s="99"/>
      <c r="F24" s="99"/>
      <c r="G24" s="99"/>
      <c r="H24" s="99"/>
      <c r="I24" s="99"/>
    </row>
    <row r="25" spans="1:9" ht="15" customHeight="1"/>
    <row r="26" spans="1:9" ht="15" customHeight="1">
      <c r="E26" s="8"/>
    </row>
    <row r="27" spans="1:9" ht="15" customHeight="1">
      <c r="B27" s="8"/>
    </row>
    <row r="28" spans="1:9" ht="15" customHeight="1"/>
    <row r="29" spans="1:9" ht="15" customHeight="1"/>
    <row r="30" spans="1:9" ht="15" customHeight="1"/>
  </sheetData>
  <mergeCells count="1">
    <mergeCell ref="A1:I2"/>
  </mergeCells>
  <pageMargins left="0.7" right="0.7" top="0.75" bottom="0.75" header="0.3" footer="0.3"/>
  <pageSetup paperSize="9" scale="9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I29"/>
  <sheetViews>
    <sheetView workbookViewId="0">
      <selection activeCell="F12" sqref="F12"/>
    </sheetView>
  </sheetViews>
  <sheetFormatPr defaultColWidth="9.109375" defaultRowHeight="13.2"/>
  <cols>
    <col min="1" max="1" width="28.33203125" style="3" customWidth="1"/>
    <col min="2" max="2" width="17.33203125" style="3" customWidth="1"/>
    <col min="3" max="4" width="17.88671875" style="3" customWidth="1"/>
    <col min="5" max="16384" width="9.109375" style="3"/>
  </cols>
  <sheetData>
    <row r="1" spans="1:9" ht="24" customHeight="1">
      <c r="A1" s="329" t="s">
        <v>71</v>
      </c>
      <c r="B1" s="329"/>
      <c r="C1" s="329"/>
      <c r="D1" s="329"/>
      <c r="E1" s="329"/>
      <c r="F1" s="329"/>
      <c r="G1" s="329"/>
      <c r="H1" s="329"/>
      <c r="I1" s="329"/>
    </row>
    <row r="2" spans="1:9" ht="24" customHeight="1">
      <c r="A2" s="329"/>
      <c r="B2" s="329"/>
      <c r="C2" s="329"/>
      <c r="D2" s="329"/>
      <c r="E2" s="329"/>
      <c r="F2" s="329"/>
      <c r="G2" s="329"/>
      <c r="H2" s="329"/>
      <c r="I2" s="329"/>
    </row>
    <row r="3" spans="1:9" ht="48.75" customHeight="1">
      <c r="A3" s="303"/>
      <c r="B3" s="303"/>
      <c r="C3" s="303"/>
      <c r="D3" s="303"/>
      <c r="E3" s="99"/>
      <c r="F3" s="99"/>
      <c r="G3" s="99"/>
      <c r="H3" s="99"/>
      <c r="I3" s="99"/>
    </row>
    <row r="4" spans="1:9" ht="46.5" customHeight="1">
      <c r="A4" s="304" t="s">
        <v>30</v>
      </c>
      <c r="B4" s="340" t="s">
        <v>111</v>
      </c>
      <c r="C4" s="305" t="s">
        <v>38</v>
      </c>
      <c r="D4" s="99"/>
      <c r="E4" s="99"/>
      <c r="F4" s="99"/>
      <c r="G4" s="99"/>
      <c r="H4" s="99"/>
      <c r="I4" s="99"/>
    </row>
    <row r="5" spans="1:9" ht="15" customHeight="1">
      <c r="A5" s="306" t="s">
        <v>19</v>
      </c>
      <c r="B5" s="130">
        <v>707</v>
      </c>
      <c r="C5" s="338">
        <f>B5/'2b. Total complaints -WOCs'!A5*10000</f>
        <v>4.6310852591311642</v>
      </c>
      <c r="D5" s="99"/>
      <c r="E5" s="99"/>
      <c r="F5" s="99"/>
      <c r="G5" s="99"/>
      <c r="H5" s="99"/>
      <c r="I5" s="99"/>
    </row>
    <row r="6" spans="1:9" ht="15" customHeight="1">
      <c r="A6" s="115" t="s">
        <v>20</v>
      </c>
      <c r="B6" s="130">
        <v>70</v>
      </c>
      <c r="C6" s="338">
        <f>B6/'2b. Total complaints -WOCs'!A6*10000</f>
        <v>1.3173370971536109</v>
      </c>
      <c r="D6" s="99"/>
      <c r="E6" s="99"/>
      <c r="F6" s="99"/>
      <c r="G6" s="99"/>
      <c r="H6" s="99"/>
      <c r="I6" s="99"/>
    </row>
    <row r="7" spans="1:9" ht="15" customHeight="1">
      <c r="A7" s="115" t="s">
        <v>21</v>
      </c>
      <c r="B7" s="130">
        <v>53</v>
      </c>
      <c r="C7" s="338">
        <f>B7/'2b. Total complaints -WOCs'!A7*10000</f>
        <v>3.6484291103340034</v>
      </c>
      <c r="D7" s="99"/>
      <c r="E7" s="99"/>
      <c r="F7" s="99"/>
      <c r="G7" s="99"/>
      <c r="H7" s="99"/>
      <c r="I7" s="99"/>
    </row>
    <row r="8" spans="1:9" ht="15" customHeight="1">
      <c r="A8" s="115" t="s">
        <v>89</v>
      </c>
      <c r="B8" s="130">
        <v>137</v>
      </c>
      <c r="C8" s="338">
        <f>B8/'2b. Total complaints -WOCs'!A8*10000</f>
        <v>1.6974142310217937</v>
      </c>
      <c r="D8" s="99"/>
      <c r="E8" s="99"/>
      <c r="F8" s="99"/>
      <c r="G8" s="99"/>
      <c r="H8" s="99"/>
      <c r="I8" s="99"/>
    </row>
    <row r="9" spans="1:9" ht="15" customHeight="1">
      <c r="A9" s="115" t="s">
        <v>23</v>
      </c>
      <c r="B9" s="130">
        <v>39</v>
      </c>
      <c r="C9" s="338">
        <f>B9/'2b. Total complaints -WOCs'!A9*10000</f>
        <v>1.2423072512518634</v>
      </c>
      <c r="D9" s="99"/>
      <c r="E9" s="99"/>
      <c r="F9" s="99"/>
      <c r="G9" s="99"/>
      <c r="H9" s="99"/>
      <c r="I9" s="99"/>
    </row>
    <row r="10" spans="1:9" ht="15" customHeight="1">
      <c r="A10" s="115" t="s">
        <v>24</v>
      </c>
      <c r="B10" s="130">
        <v>190</v>
      </c>
      <c r="C10" s="338">
        <f>B10/'2b. Total complaints -WOCs'!A10*10000</f>
        <v>6.3595984750352281</v>
      </c>
      <c r="D10" s="99"/>
      <c r="E10" s="99"/>
      <c r="F10" s="99"/>
      <c r="G10" s="99"/>
      <c r="H10" s="99"/>
      <c r="I10" s="99"/>
    </row>
    <row r="11" spans="1:9" ht="15" customHeight="1">
      <c r="A11" s="115" t="s">
        <v>25</v>
      </c>
      <c r="B11" s="130">
        <v>404</v>
      </c>
      <c r="C11" s="338">
        <f>B11/'2b. Total complaints -WOCs'!A11*10000</f>
        <v>4.2613741243878227</v>
      </c>
      <c r="D11" s="99"/>
      <c r="E11" s="99"/>
      <c r="F11" s="99"/>
      <c r="G11" s="99"/>
      <c r="H11" s="99"/>
      <c r="I11" s="99"/>
    </row>
    <row r="12" spans="1:9" ht="15" customHeight="1">
      <c r="A12" s="115" t="s">
        <v>34</v>
      </c>
      <c r="B12" s="130">
        <v>225</v>
      </c>
      <c r="C12" s="338">
        <f>B12/'2b. Total complaints -WOCs'!A12*10000</f>
        <v>3.8844337790361427</v>
      </c>
      <c r="D12" s="99"/>
      <c r="E12" s="99"/>
      <c r="F12" s="99"/>
      <c r="G12" s="99"/>
      <c r="H12" s="99"/>
      <c r="I12" s="99"/>
    </row>
    <row r="13" spans="1:9" ht="15" customHeight="1">
      <c r="A13" s="131" t="s">
        <v>43</v>
      </c>
      <c r="B13" s="132">
        <f>SUM(B5:B12)</f>
        <v>1825</v>
      </c>
      <c r="C13" s="339">
        <f>SUM(C5:C12)</f>
        <v>27.041979327351633</v>
      </c>
      <c r="D13" s="99"/>
      <c r="E13" s="99"/>
      <c r="F13" s="99"/>
      <c r="G13" s="99"/>
      <c r="H13" s="99"/>
      <c r="I13" s="99"/>
    </row>
    <row r="14" spans="1:9" ht="15" customHeight="1">
      <c r="A14" s="133"/>
      <c r="B14" s="99"/>
      <c r="C14" s="99"/>
      <c r="D14" s="99"/>
      <c r="E14" s="99"/>
      <c r="F14" s="99"/>
      <c r="G14" s="99"/>
      <c r="H14" s="99"/>
      <c r="I14" s="99"/>
    </row>
    <row r="15" spans="1:9" ht="15" customHeight="1">
      <c r="A15" s="99"/>
      <c r="B15" s="99"/>
      <c r="C15" s="99"/>
      <c r="D15" s="99"/>
      <c r="E15" s="99"/>
      <c r="F15" s="99"/>
      <c r="G15" s="99"/>
      <c r="H15" s="99"/>
      <c r="I15" s="99"/>
    </row>
    <row r="16" spans="1:9" ht="15" customHeight="1">
      <c r="A16" s="102" t="s">
        <v>70</v>
      </c>
      <c r="B16" s="99"/>
      <c r="C16" s="99"/>
      <c r="D16" s="99"/>
      <c r="E16" s="99"/>
      <c r="F16" s="99"/>
      <c r="G16" s="99"/>
      <c r="H16" s="99"/>
      <c r="I16" s="99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</sheetData>
  <mergeCells count="1">
    <mergeCell ref="A1:I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H35"/>
  <sheetViews>
    <sheetView workbookViewId="0">
      <selection activeCell="J8" sqref="J8"/>
    </sheetView>
  </sheetViews>
  <sheetFormatPr defaultColWidth="9.109375" defaultRowHeight="16.2"/>
  <cols>
    <col min="1" max="1" width="28.21875" style="341" customWidth="1"/>
    <col min="2" max="2" width="11.5546875" style="341" customWidth="1"/>
    <col min="3" max="3" width="11.44140625" style="341" customWidth="1"/>
    <col min="4" max="4" width="11.109375" style="341" customWidth="1"/>
    <col min="5" max="6" width="11.44140625" style="341" customWidth="1"/>
    <col min="7" max="7" width="15.6640625" style="341" customWidth="1"/>
    <col min="8" max="8" width="27" style="341" customWidth="1"/>
    <col min="9" max="9" width="17.88671875" style="341" customWidth="1"/>
    <col min="10" max="10" width="20.5546875" style="341" customWidth="1"/>
    <col min="11" max="16384" width="9.109375" style="341"/>
  </cols>
  <sheetData>
    <row r="1" spans="1:8" ht="13.95" customHeight="1">
      <c r="A1" s="350" t="s">
        <v>102</v>
      </c>
      <c r="B1" s="350"/>
      <c r="C1" s="350"/>
      <c r="D1" s="350"/>
      <c r="E1" s="350"/>
      <c r="F1" s="350"/>
      <c r="G1" s="350"/>
      <c r="H1" s="350"/>
    </row>
    <row r="2" spans="1:8">
      <c r="A2" s="350"/>
      <c r="B2" s="350"/>
      <c r="C2" s="350"/>
      <c r="D2" s="350"/>
      <c r="E2" s="350"/>
      <c r="F2" s="350"/>
      <c r="G2" s="350"/>
      <c r="H2" s="350"/>
    </row>
    <row r="4" spans="1:8" ht="33.6">
      <c r="A4" s="110" t="s">
        <v>1</v>
      </c>
      <c r="B4" s="110" t="s">
        <v>49</v>
      </c>
      <c r="C4" s="110" t="s">
        <v>50</v>
      </c>
      <c r="D4" s="110" t="s">
        <v>51</v>
      </c>
      <c r="E4" s="110" t="s">
        <v>52</v>
      </c>
      <c r="F4" s="110" t="s">
        <v>92</v>
      </c>
      <c r="G4" s="110" t="s">
        <v>93</v>
      </c>
    </row>
    <row r="5" spans="1:8" ht="16.8">
      <c r="A5" s="115" t="s">
        <v>5</v>
      </c>
      <c r="B5" s="117">
        <v>276</v>
      </c>
      <c r="C5" s="114">
        <v>434</v>
      </c>
      <c r="D5" s="307">
        <v>417</v>
      </c>
      <c r="E5" s="177">
        <v>404</v>
      </c>
      <c r="F5" s="177">
        <f>'7a. Complaints to CCW- WaSCs'!B5</f>
        <v>786</v>
      </c>
      <c r="G5" s="308">
        <f>(F5-E5)/E5</f>
        <v>0.9455445544554455</v>
      </c>
    </row>
    <row r="6" spans="1:8" ht="18">
      <c r="A6" s="346" t="s">
        <v>106</v>
      </c>
      <c r="B6" s="117">
        <v>292</v>
      </c>
      <c r="C6" s="117">
        <v>229</v>
      </c>
      <c r="D6" s="307">
        <v>286</v>
      </c>
      <c r="E6" s="177">
        <v>339</v>
      </c>
      <c r="F6" s="177">
        <f>'7a. Complaints to CCW- WaSCs'!B6</f>
        <v>556</v>
      </c>
      <c r="G6" s="308">
        <f t="shared" ref="G6:G15" si="0">(F6-E6)/E6</f>
        <v>0.64011799410029502</v>
      </c>
    </row>
    <row r="7" spans="1:8" ht="16.8">
      <c r="A7" s="115" t="s">
        <v>6</v>
      </c>
      <c r="B7" s="117">
        <v>13</v>
      </c>
      <c r="C7" s="117">
        <v>6</v>
      </c>
      <c r="D7" s="307">
        <v>15</v>
      </c>
      <c r="E7" s="177">
        <v>22</v>
      </c>
      <c r="F7" s="177">
        <f>'7a. Complaints to CCW- WaSCs'!B7</f>
        <v>30</v>
      </c>
      <c r="G7" s="308">
        <f t="shared" si="0"/>
        <v>0.36363636363636365</v>
      </c>
    </row>
    <row r="8" spans="1:8" ht="16.8">
      <c r="A8" s="115" t="s">
        <v>7</v>
      </c>
      <c r="B8" s="177">
        <v>57</v>
      </c>
      <c r="C8" s="177">
        <v>73</v>
      </c>
      <c r="D8" s="307">
        <v>88</v>
      </c>
      <c r="E8" s="177">
        <v>77</v>
      </c>
      <c r="F8" s="177">
        <f>'7a. Complaints to CCW- WaSCs'!B8</f>
        <v>113</v>
      </c>
      <c r="G8" s="308">
        <f t="shared" si="0"/>
        <v>0.46753246753246752</v>
      </c>
    </row>
    <row r="9" spans="1:8" ht="16.8">
      <c r="A9" s="115" t="s">
        <v>8</v>
      </c>
      <c r="B9" s="117">
        <v>593</v>
      </c>
      <c r="C9" s="117">
        <v>642</v>
      </c>
      <c r="D9" s="307">
        <v>996</v>
      </c>
      <c r="E9" s="177">
        <v>1082</v>
      </c>
      <c r="F9" s="177">
        <f>'7a. Complaints to CCW- WaSCs'!B9</f>
        <v>2020</v>
      </c>
      <c r="G9" s="308">
        <f>(F9-E9)/E9</f>
        <v>0.86691312384473196</v>
      </c>
    </row>
    <row r="10" spans="1:8" ht="16.8">
      <c r="A10" s="115" t="s">
        <v>9</v>
      </c>
      <c r="B10" s="117">
        <v>196</v>
      </c>
      <c r="C10" s="117">
        <v>172</v>
      </c>
      <c r="D10" s="307">
        <v>194</v>
      </c>
      <c r="E10" s="177">
        <v>284</v>
      </c>
      <c r="F10" s="177">
        <f>'7a. Complaints to CCW- WaSCs'!B10</f>
        <v>716</v>
      </c>
      <c r="G10" s="308">
        <f t="shared" si="0"/>
        <v>1.5211267605633803</v>
      </c>
    </row>
    <row r="11" spans="1:8" ht="16.8">
      <c r="A11" s="115" t="s">
        <v>10</v>
      </c>
      <c r="B11" s="117">
        <v>449</v>
      </c>
      <c r="C11" s="117">
        <v>421</v>
      </c>
      <c r="D11" s="307">
        <v>446</v>
      </c>
      <c r="E11" s="177">
        <v>552</v>
      </c>
      <c r="F11" s="177">
        <f>'7a. Complaints to CCW- WaSCs'!B11</f>
        <v>1470</v>
      </c>
      <c r="G11" s="308">
        <f t="shared" si="0"/>
        <v>1.6630434782608696</v>
      </c>
    </row>
    <row r="12" spans="1:8" ht="16.8">
      <c r="A12" s="115" t="s">
        <v>11</v>
      </c>
      <c r="B12" s="117">
        <v>2585</v>
      </c>
      <c r="C12" s="117">
        <v>2415</v>
      </c>
      <c r="D12" s="307">
        <v>2804</v>
      </c>
      <c r="E12" s="177">
        <v>2775</v>
      </c>
      <c r="F12" s="177">
        <f>'7a. Complaints to CCW- WaSCs'!B12</f>
        <v>5217</v>
      </c>
      <c r="G12" s="308">
        <f>(F12-E12)/E12</f>
        <v>0.88</v>
      </c>
    </row>
    <row r="13" spans="1:8" ht="16.8">
      <c r="A13" s="115" t="s">
        <v>12</v>
      </c>
      <c r="B13" s="117">
        <v>412</v>
      </c>
      <c r="C13" s="117">
        <v>370</v>
      </c>
      <c r="D13" s="307">
        <v>613</v>
      </c>
      <c r="E13" s="177">
        <v>617</v>
      </c>
      <c r="F13" s="177">
        <f>'7a. Complaints to CCW- WaSCs'!B13</f>
        <v>967</v>
      </c>
      <c r="G13" s="308">
        <f t="shared" si="0"/>
        <v>0.5672609400324149</v>
      </c>
    </row>
    <row r="14" spans="1:8" ht="16.8">
      <c r="A14" s="115" t="s">
        <v>13</v>
      </c>
      <c r="B14" s="117">
        <v>44</v>
      </c>
      <c r="C14" s="117">
        <v>37</v>
      </c>
      <c r="D14" s="307">
        <v>53</v>
      </c>
      <c r="E14" s="177">
        <v>81</v>
      </c>
      <c r="F14" s="177">
        <f>'7a. Complaints to CCW- WaSCs'!B14</f>
        <v>132</v>
      </c>
      <c r="G14" s="308">
        <f t="shared" si="0"/>
        <v>0.62962962962962965</v>
      </c>
    </row>
    <row r="15" spans="1:8" ht="16.8">
      <c r="A15" s="115" t="s">
        <v>14</v>
      </c>
      <c r="B15" s="117">
        <v>457</v>
      </c>
      <c r="C15" s="117">
        <v>375</v>
      </c>
      <c r="D15" s="307">
        <v>714</v>
      </c>
      <c r="E15" s="177">
        <v>794</v>
      </c>
      <c r="F15" s="177">
        <f>'7a. Complaints to CCW- WaSCs'!B15</f>
        <v>1112</v>
      </c>
      <c r="G15" s="308">
        <f t="shared" si="0"/>
        <v>0.40050377833753148</v>
      </c>
    </row>
    <row r="16" spans="1:8" ht="16.8">
      <c r="A16" s="309" t="s">
        <v>53</v>
      </c>
      <c r="B16" s="185">
        <f>SUM(B5:B15)</f>
        <v>5374</v>
      </c>
      <c r="C16" s="185">
        <f t="shared" ref="C16:F16" si="1">SUM(C5:C15)</f>
        <v>5174</v>
      </c>
      <c r="D16" s="185">
        <f t="shared" si="1"/>
        <v>6626</v>
      </c>
      <c r="E16" s="185">
        <f t="shared" si="1"/>
        <v>7027</v>
      </c>
      <c r="F16" s="185">
        <f t="shared" si="1"/>
        <v>13119</v>
      </c>
      <c r="G16" s="310">
        <f>(F16-E16)/E16</f>
        <v>0.86694179592998433</v>
      </c>
    </row>
    <row r="19" spans="1:7" ht="16.8">
      <c r="A19" s="347" t="s">
        <v>103</v>
      </c>
      <c r="B19" s="348"/>
      <c r="C19" s="348"/>
      <c r="D19" s="348"/>
      <c r="E19" s="348"/>
      <c r="F19" s="348"/>
      <c r="G19" s="348"/>
    </row>
    <row r="20" spans="1:7" ht="33.6">
      <c r="A20" s="110" t="s">
        <v>1</v>
      </c>
      <c r="B20" s="110" t="s">
        <v>49</v>
      </c>
      <c r="C20" s="110" t="s">
        <v>50</v>
      </c>
      <c r="D20" s="110" t="s">
        <v>51</v>
      </c>
      <c r="E20" s="110" t="s">
        <v>52</v>
      </c>
      <c r="F20" s="110" t="s">
        <v>92</v>
      </c>
      <c r="G20" s="110" t="s">
        <v>93</v>
      </c>
    </row>
    <row r="21" spans="1:7" ht="16.8">
      <c r="A21" s="115" t="s">
        <v>19</v>
      </c>
      <c r="B21" s="117">
        <v>190</v>
      </c>
      <c r="C21" s="117">
        <v>289</v>
      </c>
      <c r="D21" s="311">
        <v>412</v>
      </c>
      <c r="E21" s="311">
        <v>435</v>
      </c>
      <c r="F21" s="311">
        <f>'7b. Complaints to CCW- WOCs'!B5</f>
        <v>707</v>
      </c>
      <c r="G21" s="312">
        <f>(F21-E21)/E21</f>
        <v>0.62528735632183907</v>
      </c>
    </row>
    <row r="22" spans="1:7" ht="16.8">
      <c r="A22" s="115" t="s">
        <v>20</v>
      </c>
      <c r="B22" s="117">
        <v>19</v>
      </c>
      <c r="C22" s="117">
        <v>24</v>
      </c>
      <c r="D22" s="311">
        <v>34</v>
      </c>
      <c r="E22" s="311">
        <v>38</v>
      </c>
      <c r="F22" s="311">
        <f>'7b. Complaints to CCW- WOCs'!B6</f>
        <v>70</v>
      </c>
      <c r="G22" s="312">
        <f t="shared" ref="G22:G28" si="2">(F22-E22)/E22</f>
        <v>0.84210526315789469</v>
      </c>
    </row>
    <row r="23" spans="1:7" ht="16.8">
      <c r="A23" s="115" t="s">
        <v>21</v>
      </c>
      <c r="B23" s="117">
        <v>11</v>
      </c>
      <c r="C23" s="117">
        <v>44</v>
      </c>
      <c r="D23" s="311">
        <v>78</v>
      </c>
      <c r="E23" s="311">
        <v>33</v>
      </c>
      <c r="F23" s="311">
        <f>'7b. Complaints to CCW- WOCs'!B7</f>
        <v>53</v>
      </c>
      <c r="G23" s="312">
        <f t="shared" si="2"/>
        <v>0.60606060606060608</v>
      </c>
    </row>
    <row r="24" spans="1:7" ht="16.8">
      <c r="A24" s="115" t="s">
        <v>89</v>
      </c>
      <c r="B24" s="117">
        <v>57</v>
      </c>
      <c r="C24" s="117">
        <v>53</v>
      </c>
      <c r="D24" s="311">
        <v>80</v>
      </c>
      <c r="E24" s="311">
        <v>72</v>
      </c>
      <c r="F24" s="311">
        <f>'7b. Complaints to CCW- WOCs'!B8</f>
        <v>137</v>
      </c>
      <c r="G24" s="312">
        <f t="shared" si="2"/>
        <v>0.90277777777777779</v>
      </c>
    </row>
    <row r="25" spans="1:7" ht="16.8">
      <c r="A25" s="115" t="s">
        <v>23</v>
      </c>
      <c r="B25" s="117">
        <v>5</v>
      </c>
      <c r="C25" s="117">
        <v>8</v>
      </c>
      <c r="D25" s="311">
        <v>5</v>
      </c>
      <c r="E25" s="311">
        <v>11</v>
      </c>
      <c r="F25" s="311">
        <f>'7b. Complaints to CCW- WOCs'!B9</f>
        <v>39</v>
      </c>
      <c r="G25" s="312">
        <f>(F25-E25)/E25</f>
        <v>2.5454545454545454</v>
      </c>
    </row>
    <row r="26" spans="1:7" ht="16.8">
      <c r="A26" s="115" t="s">
        <v>24</v>
      </c>
      <c r="B26" s="117">
        <v>42</v>
      </c>
      <c r="C26" s="117">
        <v>55</v>
      </c>
      <c r="D26" s="311">
        <v>117</v>
      </c>
      <c r="E26" s="311">
        <v>154</v>
      </c>
      <c r="F26" s="311">
        <f>'7b. Complaints to CCW- WOCs'!B10</f>
        <v>190</v>
      </c>
      <c r="G26" s="312">
        <f t="shared" si="2"/>
        <v>0.23376623376623376</v>
      </c>
    </row>
    <row r="27" spans="1:7" ht="16.8">
      <c r="A27" s="115" t="s">
        <v>25</v>
      </c>
      <c r="B27" s="117">
        <v>121</v>
      </c>
      <c r="C27" s="117">
        <v>209</v>
      </c>
      <c r="D27" s="311">
        <v>228</v>
      </c>
      <c r="E27" s="311">
        <v>179</v>
      </c>
      <c r="F27" s="311">
        <f>'7b. Complaints to CCW- WOCs'!B11</f>
        <v>404</v>
      </c>
      <c r="G27" s="312">
        <f>(F27-E27)/E27</f>
        <v>1.2569832402234637</v>
      </c>
    </row>
    <row r="28" spans="1:7" ht="16.8">
      <c r="A28" s="115" t="s">
        <v>34</v>
      </c>
      <c r="B28" s="117">
        <v>34</v>
      </c>
      <c r="C28" s="117">
        <v>111</v>
      </c>
      <c r="D28" s="311">
        <v>168</v>
      </c>
      <c r="E28" s="311">
        <v>110</v>
      </c>
      <c r="F28" s="311">
        <f>'7b. Complaints to CCW- WOCs'!B12</f>
        <v>225</v>
      </c>
      <c r="G28" s="312">
        <f t="shared" si="2"/>
        <v>1.0454545454545454</v>
      </c>
    </row>
    <row r="29" spans="1:7" ht="16.8">
      <c r="A29" s="309" t="s">
        <v>53</v>
      </c>
      <c r="B29" s="185">
        <f>SUM(B21:B28)</f>
        <v>479</v>
      </c>
      <c r="C29" s="185">
        <f t="shared" ref="C29:F29" si="3">SUM(C21:C28)</f>
        <v>793</v>
      </c>
      <c r="D29" s="185">
        <f t="shared" si="3"/>
        <v>1122</v>
      </c>
      <c r="E29" s="185">
        <f t="shared" si="3"/>
        <v>1032</v>
      </c>
      <c r="F29" s="185">
        <f t="shared" si="3"/>
        <v>1825</v>
      </c>
      <c r="G29" s="310">
        <f>(F29-E29)/E29</f>
        <v>0.76841085271317833</v>
      </c>
    </row>
    <row r="32" spans="1:7" ht="16.8">
      <c r="A32" s="313" t="s">
        <v>44</v>
      </c>
      <c r="B32" s="166">
        <v>275</v>
      </c>
      <c r="C32" s="166">
        <v>230</v>
      </c>
      <c r="D32" s="166">
        <v>229</v>
      </c>
      <c r="E32" s="166">
        <v>176</v>
      </c>
      <c r="F32" s="166">
        <v>171</v>
      </c>
      <c r="G32" s="312" t="s">
        <v>54</v>
      </c>
    </row>
    <row r="33" spans="1:6">
      <c r="A33" s="342" t="s">
        <v>112</v>
      </c>
    </row>
    <row r="34" spans="1:6">
      <c r="A34" s="343"/>
      <c r="B34" s="344"/>
      <c r="C34" s="344"/>
      <c r="D34" s="344"/>
      <c r="E34" s="344"/>
      <c r="F34" s="344"/>
    </row>
    <row r="35" spans="1:6">
      <c r="B35" s="344"/>
      <c r="C35" s="344"/>
      <c r="D35" s="344"/>
      <c r="E35" s="344"/>
      <c r="F35" s="344"/>
    </row>
  </sheetData>
  <mergeCells count="1">
    <mergeCell ref="A1:H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1ED5F-ABD4-4A0D-A712-4CCCC7E59E88}">
  <sheetPr>
    <tabColor rgb="FF92D050"/>
  </sheetPr>
  <dimension ref="A1:I33"/>
  <sheetViews>
    <sheetView workbookViewId="0">
      <selection activeCell="H26" sqref="H26"/>
    </sheetView>
  </sheetViews>
  <sheetFormatPr defaultColWidth="9.109375" defaultRowHeight="16.2"/>
  <cols>
    <col min="1" max="1" width="26.33203125" style="341" customWidth="1"/>
    <col min="2" max="2" width="11.44140625" style="341" customWidth="1"/>
    <col min="3" max="3" width="1.77734375" style="341" customWidth="1"/>
    <col min="4" max="4" width="11.109375" style="341" customWidth="1"/>
    <col min="5" max="5" width="2.5546875" style="341" customWidth="1"/>
    <col min="6" max="7" width="11.44140625" style="341" customWidth="1"/>
    <col min="8" max="8" width="15.6640625" style="341" customWidth="1"/>
    <col min="9" max="10" width="9.109375" style="341"/>
    <col min="11" max="11" width="20.5546875" style="341" customWidth="1"/>
    <col min="12" max="16384" width="9.109375" style="341"/>
  </cols>
  <sheetData>
    <row r="1" spans="1:9" ht="13.95" customHeight="1">
      <c r="A1" s="345" t="s">
        <v>100</v>
      </c>
      <c r="B1" s="345"/>
      <c r="C1" s="345"/>
      <c r="D1" s="345"/>
      <c r="E1" s="345"/>
      <c r="F1" s="345"/>
      <c r="G1" s="345"/>
      <c r="H1" s="345"/>
      <c r="I1" s="345"/>
    </row>
    <row r="2" spans="1:9" ht="27.6" customHeight="1">
      <c r="A2" s="345"/>
      <c r="B2" s="345"/>
      <c r="C2" s="345"/>
      <c r="D2" s="345"/>
      <c r="E2" s="345"/>
      <c r="F2" s="345"/>
      <c r="G2" s="345"/>
      <c r="H2" s="345"/>
      <c r="I2" s="345"/>
    </row>
    <row r="4" spans="1:9" ht="33.6">
      <c r="A4" s="110" t="s">
        <v>1</v>
      </c>
      <c r="B4" s="110" t="s">
        <v>50</v>
      </c>
      <c r="C4" s="110"/>
      <c r="D4" s="110" t="s">
        <v>51</v>
      </c>
      <c r="E4" s="110"/>
      <c r="F4" s="110" t="s">
        <v>52</v>
      </c>
      <c r="G4" s="110" t="s">
        <v>92</v>
      </c>
      <c r="H4" s="110" t="s">
        <v>93</v>
      </c>
    </row>
    <row r="5" spans="1:9" ht="16.8">
      <c r="A5" s="115" t="s">
        <v>5</v>
      </c>
      <c r="B5" s="114">
        <v>13107</v>
      </c>
      <c r="C5" s="114"/>
      <c r="D5" s="307">
        <v>10591</v>
      </c>
      <c r="E5" s="307"/>
      <c r="F5" s="177">
        <v>11837</v>
      </c>
      <c r="G5" s="177">
        <v>14331</v>
      </c>
      <c r="H5" s="308">
        <f>(G5-F5)/F5</f>
        <v>0.21069527751964179</v>
      </c>
    </row>
    <row r="6" spans="1:9" ht="18">
      <c r="A6" s="346" t="s">
        <v>106</v>
      </c>
      <c r="B6" s="117">
        <v>7449</v>
      </c>
      <c r="C6" s="117"/>
      <c r="D6" s="307">
        <v>9308</v>
      </c>
      <c r="E6" s="307"/>
      <c r="F6" s="177">
        <v>7825</v>
      </c>
      <c r="G6" s="177">
        <v>11763</v>
      </c>
      <c r="H6" s="308">
        <f t="shared" ref="H6:H15" si="0">(G6-F6)/F6</f>
        <v>0.50325878594249196</v>
      </c>
    </row>
    <row r="7" spans="1:9" ht="16.8">
      <c r="A7" s="115" t="s">
        <v>6</v>
      </c>
      <c r="B7" s="117">
        <v>300</v>
      </c>
      <c r="C7" s="117"/>
      <c r="D7" s="307">
        <v>227</v>
      </c>
      <c r="E7" s="307"/>
      <c r="F7" s="177">
        <v>209</v>
      </c>
      <c r="G7" s="177">
        <v>190</v>
      </c>
      <c r="H7" s="308">
        <f t="shared" si="0"/>
        <v>-9.0909090909090912E-2</v>
      </c>
    </row>
    <row r="8" spans="1:9" ht="16.8">
      <c r="A8" s="115" t="s">
        <v>7</v>
      </c>
      <c r="B8" s="177">
        <v>4596</v>
      </c>
      <c r="C8" s="177"/>
      <c r="D8" s="307">
        <v>4197</v>
      </c>
      <c r="E8" s="307"/>
      <c r="F8" s="177">
        <v>4070</v>
      </c>
      <c r="G8" s="177">
        <v>5237</v>
      </c>
      <c r="H8" s="308">
        <f t="shared" si="0"/>
        <v>0.28673218673218676</v>
      </c>
    </row>
    <row r="9" spans="1:9" ht="16.8">
      <c r="A9" s="115" t="s">
        <v>8</v>
      </c>
      <c r="B9" s="117">
        <v>14279</v>
      </c>
      <c r="C9" s="117" t="s">
        <v>113</v>
      </c>
      <c r="D9" s="307">
        <v>14082</v>
      </c>
      <c r="E9" s="307"/>
      <c r="F9" s="177">
        <v>12079</v>
      </c>
      <c r="G9" s="177">
        <v>18799</v>
      </c>
      <c r="H9" s="308">
        <f t="shared" si="0"/>
        <v>0.55633744515274441</v>
      </c>
    </row>
    <row r="10" spans="1:9" ht="16.8">
      <c r="A10" s="115" t="s">
        <v>9</v>
      </c>
      <c r="B10" s="117">
        <v>7725</v>
      </c>
      <c r="C10" s="117"/>
      <c r="D10" s="307">
        <v>8081</v>
      </c>
      <c r="E10" s="307"/>
      <c r="F10" s="177">
        <v>7485</v>
      </c>
      <c r="G10" s="177">
        <v>18938</v>
      </c>
      <c r="H10" s="308">
        <f t="shared" si="0"/>
        <v>1.530126920507682</v>
      </c>
    </row>
    <row r="11" spans="1:9" ht="16.8">
      <c r="A11" s="115" t="s">
        <v>10</v>
      </c>
      <c r="B11" s="117">
        <v>46605</v>
      </c>
      <c r="C11" s="117"/>
      <c r="D11" s="307">
        <v>18975</v>
      </c>
      <c r="E11" s="307"/>
      <c r="F11" s="177">
        <v>14363</v>
      </c>
      <c r="G11" s="177">
        <v>22778</v>
      </c>
      <c r="H11" s="308">
        <f t="shared" si="0"/>
        <v>0.58588038710575785</v>
      </c>
    </row>
    <row r="12" spans="1:9" ht="16.8">
      <c r="A12" s="115" t="s">
        <v>11</v>
      </c>
      <c r="B12" s="117">
        <v>75768</v>
      </c>
      <c r="C12" s="117"/>
      <c r="D12" s="307">
        <v>83146</v>
      </c>
      <c r="E12" s="307"/>
      <c r="F12" s="177">
        <v>69209</v>
      </c>
      <c r="G12" s="177">
        <v>122798</v>
      </c>
      <c r="H12" s="308">
        <f t="shared" si="0"/>
        <v>0.77430680980797295</v>
      </c>
    </row>
    <row r="13" spans="1:9" ht="16.8">
      <c r="A13" s="115" t="s">
        <v>12</v>
      </c>
      <c r="B13" s="117">
        <v>17066</v>
      </c>
      <c r="C13" s="117"/>
      <c r="D13" s="307">
        <v>21437</v>
      </c>
      <c r="E13" s="307"/>
      <c r="F13" s="177">
        <v>24649</v>
      </c>
      <c r="G13" s="177">
        <v>27349</v>
      </c>
      <c r="H13" s="308">
        <f>(G13-F13)/F13</f>
        <v>0.10953791228853098</v>
      </c>
    </row>
    <row r="14" spans="1:9" ht="16.8">
      <c r="A14" s="115" t="s">
        <v>13</v>
      </c>
      <c r="B14" s="117">
        <v>2744</v>
      </c>
      <c r="C14" s="117"/>
      <c r="D14" s="307">
        <v>3278</v>
      </c>
      <c r="E14" s="307"/>
      <c r="F14" s="177">
        <v>4016</v>
      </c>
      <c r="G14" s="177">
        <v>6654</v>
      </c>
      <c r="H14" s="308">
        <f t="shared" si="0"/>
        <v>0.65687250996015933</v>
      </c>
    </row>
    <row r="15" spans="1:9" ht="16.8">
      <c r="A15" s="115" t="s">
        <v>14</v>
      </c>
      <c r="B15" s="117">
        <v>24350</v>
      </c>
      <c r="C15" s="117"/>
      <c r="D15" s="307">
        <v>23306</v>
      </c>
      <c r="E15" s="307"/>
      <c r="F15" s="177">
        <v>22744</v>
      </c>
      <c r="G15" s="177">
        <v>31048</v>
      </c>
      <c r="H15" s="308">
        <f t="shared" si="0"/>
        <v>0.3651072810411537</v>
      </c>
    </row>
    <row r="16" spans="1:9" ht="16.8">
      <c r="A16" s="309" t="s">
        <v>53</v>
      </c>
      <c r="B16" s="185">
        <f>SUM(B5:B15)</f>
        <v>213989</v>
      </c>
      <c r="C16" s="185"/>
      <c r="D16" s="185">
        <f t="shared" ref="D16:G16" si="1">SUM(D5:D15)</f>
        <v>196628</v>
      </c>
      <c r="E16" s="185"/>
      <c r="F16" s="185">
        <f t="shared" si="1"/>
        <v>178486</v>
      </c>
      <c r="G16" s="185">
        <f t="shared" si="1"/>
        <v>279885</v>
      </c>
      <c r="H16" s="310">
        <f>(G16-F16)/F16</f>
        <v>0.56810618199746754</v>
      </c>
    </row>
    <row r="19" spans="1:8" ht="16.8">
      <c r="A19" s="347" t="s">
        <v>101</v>
      </c>
      <c r="B19" s="348"/>
      <c r="C19" s="348"/>
      <c r="D19" s="348"/>
      <c r="E19" s="348"/>
      <c r="F19" s="348"/>
      <c r="G19" s="348"/>
      <c r="H19" s="348"/>
    </row>
    <row r="20" spans="1:8" ht="33.6">
      <c r="A20" s="110" t="s">
        <v>1</v>
      </c>
      <c r="B20" s="110" t="s">
        <v>50</v>
      </c>
      <c r="C20" s="110"/>
      <c r="D20" s="110" t="s">
        <v>51</v>
      </c>
      <c r="E20" s="110"/>
      <c r="F20" s="110" t="s">
        <v>52</v>
      </c>
      <c r="G20" s="110" t="s">
        <v>92</v>
      </c>
      <c r="H20" s="110" t="s">
        <v>93</v>
      </c>
    </row>
    <row r="21" spans="1:8" ht="16.8">
      <c r="A21" s="115" t="s">
        <v>19</v>
      </c>
      <c r="B21" s="117">
        <v>4565</v>
      </c>
      <c r="C21" s="117"/>
      <c r="D21" s="311">
        <v>5160</v>
      </c>
      <c r="E21" s="311" t="s">
        <v>114</v>
      </c>
      <c r="F21" s="311">
        <v>10933</v>
      </c>
      <c r="G21" s="311">
        <v>18262</v>
      </c>
      <c r="H21" s="312">
        <f>(G21-F21)/F21</f>
        <v>0.67035580353059543</v>
      </c>
    </row>
    <row r="22" spans="1:8" ht="16.8">
      <c r="A22" s="115" t="s">
        <v>20</v>
      </c>
      <c r="B22" s="117">
        <v>1255.5999999999999</v>
      </c>
      <c r="C22" s="117"/>
      <c r="D22" s="311">
        <v>1236.1999999999998</v>
      </c>
      <c r="E22" s="311"/>
      <c r="F22" s="311">
        <v>1740.9</v>
      </c>
      <c r="G22" s="311">
        <v>2791.8</v>
      </c>
      <c r="H22" s="312">
        <f>(G22-F22)/F22</f>
        <v>0.60365328278476649</v>
      </c>
    </row>
    <row r="23" spans="1:8" ht="16.8">
      <c r="A23" s="115" t="s">
        <v>21</v>
      </c>
      <c r="B23" s="117">
        <v>562</v>
      </c>
      <c r="C23" s="117"/>
      <c r="D23" s="311">
        <v>1251</v>
      </c>
      <c r="E23" s="311"/>
      <c r="F23" s="311">
        <v>732</v>
      </c>
      <c r="G23" s="311">
        <v>1089</v>
      </c>
      <c r="H23" s="312">
        <f t="shared" ref="H22:H28" si="2">(G23-F23)/F23</f>
        <v>0.48770491803278687</v>
      </c>
    </row>
    <row r="24" spans="1:8" ht="16.8">
      <c r="A24" s="115" t="s">
        <v>89</v>
      </c>
      <c r="B24" s="117">
        <v>3244</v>
      </c>
      <c r="C24" s="117"/>
      <c r="D24" s="311">
        <v>2798</v>
      </c>
      <c r="E24" s="311"/>
      <c r="F24" s="311">
        <v>3925</v>
      </c>
      <c r="G24" s="311">
        <v>4428</v>
      </c>
      <c r="H24" s="312">
        <f t="shared" si="2"/>
        <v>0.12815286624203823</v>
      </c>
    </row>
    <row r="25" spans="1:8" ht="16.8">
      <c r="A25" s="115" t="s">
        <v>23</v>
      </c>
      <c r="B25" s="117">
        <v>699</v>
      </c>
      <c r="C25" s="117"/>
      <c r="D25" s="311">
        <v>754</v>
      </c>
      <c r="E25" s="311"/>
      <c r="F25" s="311">
        <v>927</v>
      </c>
      <c r="G25" s="311">
        <v>871</v>
      </c>
      <c r="H25" s="312">
        <f>(G25-F25)/F25</f>
        <v>-6.0409924487594392E-2</v>
      </c>
    </row>
    <row r="26" spans="1:8" ht="16.8">
      <c r="A26" s="115" t="s">
        <v>24</v>
      </c>
      <c r="B26" s="117">
        <v>1181</v>
      </c>
      <c r="C26" s="117"/>
      <c r="D26" s="311">
        <v>1597</v>
      </c>
      <c r="E26" s="311"/>
      <c r="F26" s="311">
        <v>2249</v>
      </c>
      <c r="G26" s="311">
        <v>2208</v>
      </c>
      <c r="H26" s="312">
        <f t="shared" si="2"/>
        <v>-1.823032458870609E-2</v>
      </c>
    </row>
    <row r="27" spans="1:8" ht="16.8">
      <c r="A27" s="115" t="s">
        <v>25</v>
      </c>
      <c r="B27" s="117">
        <v>5740</v>
      </c>
      <c r="C27" s="117"/>
      <c r="D27" s="311">
        <v>4988</v>
      </c>
      <c r="E27" s="311"/>
      <c r="F27" s="311">
        <v>4778</v>
      </c>
      <c r="G27" s="311">
        <v>8446</v>
      </c>
      <c r="H27" s="312">
        <f t="shared" si="2"/>
        <v>0.76768522394307237</v>
      </c>
    </row>
    <row r="28" spans="1:8" ht="16.8">
      <c r="A28" s="115" t="s">
        <v>34</v>
      </c>
      <c r="B28" s="117">
        <v>1581</v>
      </c>
      <c r="C28" s="117"/>
      <c r="D28" s="311">
        <v>3419</v>
      </c>
      <c r="E28" s="311"/>
      <c r="F28" s="311">
        <v>2082</v>
      </c>
      <c r="G28" s="311">
        <v>3366</v>
      </c>
      <c r="H28" s="312">
        <f t="shared" si="2"/>
        <v>0.61671469740634011</v>
      </c>
    </row>
    <row r="29" spans="1:8" ht="16.8">
      <c r="A29" s="309" t="s">
        <v>53</v>
      </c>
      <c r="B29" s="185">
        <f t="shared" ref="B29:G29" si="3">SUM(B21:B28)</f>
        <v>18827.599999999999</v>
      </c>
      <c r="C29" s="185"/>
      <c r="D29" s="185">
        <f>10285+SUM(D22:D28)</f>
        <v>26328.2</v>
      </c>
      <c r="E29" s="185"/>
      <c r="F29" s="185">
        <f t="shared" si="3"/>
        <v>27366.9</v>
      </c>
      <c r="G29" s="185">
        <f t="shared" si="3"/>
        <v>41461.800000000003</v>
      </c>
      <c r="H29" s="310">
        <f>(G29-F29)/F29</f>
        <v>0.51503458557600612</v>
      </c>
    </row>
    <row r="30" spans="1:8" ht="16.8">
      <c r="A30" s="349" t="s">
        <v>95</v>
      </c>
    </row>
    <row r="31" spans="1:8" ht="16.8">
      <c r="A31" s="349" t="s">
        <v>108</v>
      </c>
    </row>
    <row r="32" spans="1:8">
      <c r="A32" s="343"/>
      <c r="B32" s="344"/>
      <c r="C32" s="344"/>
      <c r="D32" s="344"/>
      <c r="E32" s="344"/>
      <c r="F32" s="344"/>
      <c r="G32" s="344"/>
    </row>
    <row r="33" spans="2:7">
      <c r="B33" s="344"/>
      <c r="C33" s="344"/>
      <c r="D33" s="344"/>
      <c r="E33" s="344"/>
      <c r="F33" s="344"/>
      <c r="G33" s="344"/>
    </row>
  </sheetData>
  <mergeCells count="1">
    <mergeCell ref="A1:I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R94"/>
  <sheetViews>
    <sheetView topLeftCell="D18" zoomScale="90" zoomScaleNormal="90" workbookViewId="0">
      <selection activeCell="L41" sqref="L41"/>
    </sheetView>
  </sheetViews>
  <sheetFormatPr defaultRowHeight="13.2"/>
  <cols>
    <col min="1" max="1" width="30" customWidth="1"/>
    <col min="2" max="2" width="17.88671875" customWidth="1"/>
    <col min="3" max="5" width="16.109375" customWidth="1"/>
    <col min="6" max="7" width="14.33203125" customWidth="1"/>
    <col min="8" max="8" width="23.44140625" customWidth="1"/>
    <col min="9" max="9" width="21.5546875" customWidth="1"/>
    <col min="10" max="12" width="14.33203125" customWidth="1"/>
    <col min="13" max="14" width="14.88671875" customWidth="1"/>
    <col min="15" max="15" width="24.6640625" customWidth="1"/>
    <col min="16" max="16" width="23.88671875" customWidth="1"/>
    <col min="17" max="19" width="18.6640625" customWidth="1"/>
    <col min="20" max="20" width="23.44140625" customWidth="1"/>
    <col min="21" max="21" width="15.88671875" customWidth="1"/>
    <col min="22" max="22" width="15.33203125" customWidth="1"/>
    <col min="23" max="23" width="21.44140625" customWidth="1"/>
    <col min="24" max="25" width="20.109375" customWidth="1"/>
    <col min="26" max="26" width="15.88671875" customWidth="1"/>
    <col min="27" max="27" width="17.5546875" customWidth="1"/>
    <col min="28" max="28" width="14.88671875" customWidth="1"/>
    <col min="29" max="29" width="18.33203125" customWidth="1"/>
    <col min="30" max="30" width="14.5546875" customWidth="1"/>
    <col min="31" max="32" width="21.5546875" customWidth="1"/>
    <col min="33" max="33" width="16.6640625" customWidth="1"/>
    <col min="34" max="34" width="10.109375" customWidth="1"/>
    <col min="35" max="35" width="18.5546875" customWidth="1"/>
    <col min="36" max="36" width="18.109375" customWidth="1"/>
    <col min="37" max="37" width="22.44140625" customWidth="1"/>
    <col min="38" max="38" width="19.33203125" customWidth="1"/>
    <col min="39" max="39" width="13.6640625" customWidth="1"/>
    <col min="40" max="40" width="15.109375" customWidth="1"/>
    <col min="41" max="41" width="13.6640625" customWidth="1"/>
  </cols>
  <sheetData>
    <row r="1" spans="1:31" ht="18">
      <c r="A1" s="252" t="s">
        <v>55</v>
      </c>
      <c r="B1" s="253"/>
      <c r="C1" s="253"/>
      <c r="D1" s="253"/>
      <c r="E1" s="253"/>
      <c r="F1" s="253"/>
      <c r="G1" s="253"/>
      <c r="H1" s="252" t="s">
        <v>56</v>
      </c>
      <c r="I1" s="253"/>
      <c r="J1" s="253"/>
      <c r="K1" s="253"/>
      <c r="L1" s="253"/>
      <c r="M1" s="253"/>
      <c r="N1" s="253"/>
      <c r="O1" s="252" t="s">
        <v>57</v>
      </c>
      <c r="P1" s="253"/>
      <c r="Q1" s="253"/>
      <c r="R1" s="253"/>
      <c r="S1" s="253"/>
      <c r="T1" s="253"/>
    </row>
    <row r="2" spans="1:31" ht="17.399999999999999" thickBot="1">
      <c r="A2" s="253"/>
      <c r="B2" s="254"/>
      <c r="C2" s="254"/>
      <c r="D2" s="254"/>
      <c r="E2" s="254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AE2" s="15"/>
    </row>
    <row r="3" spans="1:31" ht="17.399999999999999" thickBot="1">
      <c r="A3" s="255" t="s">
        <v>1</v>
      </c>
      <c r="B3" s="256" t="s">
        <v>58</v>
      </c>
      <c r="C3" s="257" t="s">
        <v>59</v>
      </c>
      <c r="D3" s="257" t="s">
        <v>60</v>
      </c>
      <c r="E3" s="257" t="s">
        <v>104</v>
      </c>
      <c r="F3" s="257" t="s">
        <v>105</v>
      </c>
      <c r="G3" s="257"/>
      <c r="H3" s="255" t="s">
        <v>1</v>
      </c>
      <c r="I3" s="256" t="s">
        <v>58</v>
      </c>
      <c r="J3" s="257" t="s">
        <v>59</v>
      </c>
      <c r="K3" s="257" t="s">
        <v>60</v>
      </c>
      <c r="L3" s="257" t="s">
        <v>104</v>
      </c>
      <c r="M3" s="257" t="s">
        <v>105</v>
      </c>
      <c r="N3" s="253"/>
      <c r="O3" s="255" t="s">
        <v>1</v>
      </c>
      <c r="P3" s="256" t="s">
        <v>58</v>
      </c>
      <c r="Q3" s="257" t="s">
        <v>59</v>
      </c>
      <c r="R3" s="257" t="s">
        <v>60</v>
      </c>
      <c r="S3" s="257" t="s">
        <v>104</v>
      </c>
      <c r="T3" s="257" t="s">
        <v>105</v>
      </c>
    </row>
    <row r="4" spans="1:31" ht="16.2">
      <c r="A4" s="258" t="s">
        <v>11</v>
      </c>
      <c r="B4" s="259">
        <v>127.72008654920445</v>
      </c>
      <c r="C4" s="260">
        <v>139.04627227690318</v>
      </c>
      <c r="D4" s="260">
        <v>115.23097058978765</v>
      </c>
      <c r="E4" s="260">
        <v>197.85042006841741</v>
      </c>
      <c r="F4" s="261">
        <f>(E4-D4)/D4</f>
        <v>0.71698996420630612</v>
      </c>
      <c r="G4" s="260"/>
      <c r="H4" s="258" t="s">
        <v>11</v>
      </c>
      <c r="I4" s="259">
        <v>105.23415466060378</v>
      </c>
      <c r="J4" s="260">
        <v>140.87574764165632</v>
      </c>
      <c r="K4" s="260">
        <v>125.64721293662866</v>
      </c>
      <c r="L4" s="260">
        <v>254.23201159108453</v>
      </c>
      <c r="M4" s="261">
        <f>(L4-K4)/K4</f>
        <v>1.0233796329355018</v>
      </c>
      <c r="N4" s="261"/>
      <c r="O4" s="258" t="s">
        <v>11</v>
      </c>
      <c r="P4" s="259">
        <v>54.161372442490773</v>
      </c>
      <c r="Q4" s="260">
        <v>44.514313363061405</v>
      </c>
      <c r="R4" s="260">
        <v>31.822151624057955</v>
      </c>
      <c r="S4" s="260">
        <v>50.693494784969246</v>
      </c>
      <c r="T4" s="261">
        <f>(S4-R4)/R4</f>
        <v>0.59302536748157264</v>
      </c>
    </row>
    <row r="5" spans="1:31" ht="16.2">
      <c r="A5" s="258" t="s">
        <v>9</v>
      </c>
      <c r="B5" s="259">
        <v>76.10147651641428</v>
      </c>
      <c r="C5" s="260">
        <v>79.024133604668108</v>
      </c>
      <c r="D5" s="263">
        <v>72.696440642409257</v>
      </c>
      <c r="E5" s="263">
        <v>183.11366719492256</v>
      </c>
      <c r="F5" s="261">
        <f>(E5-D5)/D5</f>
        <v>1.5188807811877751</v>
      </c>
      <c r="G5" s="260"/>
      <c r="H5" s="258" t="s">
        <v>9</v>
      </c>
      <c r="I5" s="259">
        <v>43.164738462822584</v>
      </c>
      <c r="J5" s="260">
        <v>35.481135238546038</v>
      </c>
      <c r="K5" s="260">
        <v>41.024324573247078</v>
      </c>
      <c r="L5" s="260">
        <v>141.76760263919562</v>
      </c>
      <c r="M5" s="261">
        <f>(L5-K5)/K5</f>
        <v>2.4556962025316462</v>
      </c>
      <c r="N5" s="261"/>
      <c r="O5" s="351" t="s">
        <v>14</v>
      </c>
      <c r="P5" s="259">
        <v>39.38792011511881</v>
      </c>
      <c r="Q5" s="260">
        <v>43.274697611728264</v>
      </c>
      <c r="R5" s="260">
        <v>31.995483614186508</v>
      </c>
      <c r="S5" s="260">
        <v>49.323811305390798</v>
      </c>
      <c r="T5" s="261">
        <f>(S5-R5)/R5</f>
        <v>0.54158667829984186</v>
      </c>
    </row>
    <row r="6" spans="1:31" ht="16.2">
      <c r="A6" s="351" t="s">
        <v>14</v>
      </c>
      <c r="B6" s="259">
        <v>102.8112002141513</v>
      </c>
      <c r="C6" s="260">
        <v>97.563099330085691</v>
      </c>
      <c r="D6" s="260">
        <v>94.780844301293399</v>
      </c>
      <c r="E6" s="260">
        <v>128.48174862302557</v>
      </c>
      <c r="F6" s="261">
        <f>(E6-D6)/D6</f>
        <v>0.35556661865769301</v>
      </c>
      <c r="G6" s="260"/>
      <c r="H6" s="258" t="s">
        <v>10</v>
      </c>
      <c r="I6" s="259">
        <v>93.229812196266892</v>
      </c>
      <c r="J6" s="260">
        <v>59.193582831852602</v>
      </c>
      <c r="K6" s="260">
        <v>52.201656589336544</v>
      </c>
      <c r="L6" s="260">
        <v>93.5407555715977</v>
      </c>
      <c r="M6" s="261">
        <f>(L6-K6)/K6</f>
        <v>0.79191163045782864</v>
      </c>
      <c r="N6" s="261"/>
      <c r="O6" s="258" t="s">
        <v>107</v>
      </c>
      <c r="P6" s="259">
        <v>34.04615554492252</v>
      </c>
      <c r="Q6" s="260">
        <v>43.164380990368485</v>
      </c>
      <c r="R6" s="260">
        <v>31.718443541608291</v>
      </c>
      <c r="S6" s="260">
        <v>42.219550374494311</v>
      </c>
      <c r="T6" s="261">
        <f>(S6-R6)/R6</f>
        <v>0.331072576720565</v>
      </c>
    </row>
    <row r="7" spans="1:31" ht="16.2">
      <c r="A7" s="258" t="s">
        <v>10</v>
      </c>
      <c r="B7" s="259">
        <v>227.52014997144099</v>
      </c>
      <c r="C7" s="260">
        <v>91.332618716761061</v>
      </c>
      <c r="D7" s="260">
        <v>68.78307638450903</v>
      </c>
      <c r="E7" s="260">
        <v>108.4799425453496</v>
      </c>
      <c r="F7" s="261">
        <f>(E7-D7)/D7</f>
        <v>0.57713129809618247</v>
      </c>
      <c r="G7" s="260"/>
      <c r="H7" s="258" t="s">
        <v>12</v>
      </c>
      <c r="I7" s="259">
        <v>34.511118208989309</v>
      </c>
      <c r="J7" s="260">
        <v>45.782722292664005</v>
      </c>
      <c r="K7" s="260">
        <v>58.175710449012819</v>
      </c>
      <c r="L7" s="260">
        <v>61.999592292930501</v>
      </c>
      <c r="M7" s="261">
        <f>(L7-K7)/K7</f>
        <v>6.572986929431765E-2</v>
      </c>
      <c r="N7" s="261"/>
      <c r="O7" s="258" t="s">
        <v>10</v>
      </c>
      <c r="P7" s="259">
        <v>113.4819325421623</v>
      </c>
      <c r="Q7" s="260">
        <v>37.247686762890609</v>
      </c>
      <c r="R7" s="260">
        <v>35.134790975793045</v>
      </c>
      <c r="S7" s="260">
        <v>40.375552473482614</v>
      </c>
      <c r="T7" s="261">
        <f>(S7-R7)/R7</f>
        <v>0.14916159601747217</v>
      </c>
    </row>
    <row r="8" spans="1:31" ht="16.2">
      <c r="A8" s="258" t="s">
        <v>12</v>
      </c>
      <c r="B8" s="259">
        <v>51.028463034414457</v>
      </c>
      <c r="C8" s="260">
        <v>63.575979033598855</v>
      </c>
      <c r="D8" s="263">
        <v>72.692494733635343</v>
      </c>
      <c r="E8" s="263">
        <v>79.867138274783372</v>
      </c>
      <c r="F8" s="261">
        <f>(E8-D8)/D8</f>
        <v>9.8698546080139823E-2</v>
      </c>
      <c r="G8" s="260"/>
      <c r="H8" s="351" t="s">
        <v>14</v>
      </c>
      <c r="I8" s="259">
        <v>37.222922390928616</v>
      </c>
      <c r="J8" s="260">
        <v>30.561268957414956</v>
      </c>
      <c r="K8" s="260">
        <v>39.473011761057684</v>
      </c>
      <c r="L8" s="260">
        <v>54.697621035775541</v>
      </c>
      <c r="M8" s="261">
        <f>(L8-K8)/K8</f>
        <v>0.3856966721180819</v>
      </c>
      <c r="N8" s="262"/>
      <c r="O8" s="258" t="s">
        <v>9</v>
      </c>
      <c r="P8" s="259">
        <v>23.951728207788914</v>
      </c>
      <c r="Q8" s="260">
        <v>27.441448578244007</v>
      </c>
      <c r="R8" s="260">
        <v>22.775062819343866</v>
      </c>
      <c r="S8" s="260">
        <v>32.193816104489926</v>
      </c>
      <c r="T8" s="261">
        <f>(S8-R8)/R8</f>
        <v>0.41355553483463053</v>
      </c>
    </row>
    <row r="9" spans="1:31" ht="16.2">
      <c r="A9" s="258" t="s">
        <v>107</v>
      </c>
      <c r="B9" s="259">
        <v>49.880538487499393</v>
      </c>
      <c r="C9" s="260">
        <v>62.101689849162547</v>
      </c>
      <c r="D9" s="260">
        <v>52.02214913636584</v>
      </c>
      <c r="E9" s="260">
        <v>77.543448854152658</v>
      </c>
      <c r="F9" s="261">
        <f>(E9-D9)/D9</f>
        <v>0.49058526303647598</v>
      </c>
      <c r="G9" s="260"/>
      <c r="H9" s="258" t="s">
        <v>5</v>
      </c>
      <c r="I9" s="259">
        <v>29.540563506905304</v>
      </c>
      <c r="J9" s="260">
        <v>22.908411824566411</v>
      </c>
      <c r="K9" s="260">
        <v>32.883968624180632</v>
      </c>
      <c r="L9" s="260">
        <v>40.153045910535759</v>
      </c>
      <c r="M9" s="261">
        <f>(L9-K9)/K9</f>
        <v>0.2210523118249767</v>
      </c>
      <c r="N9" s="261"/>
      <c r="O9" s="258" t="s">
        <v>13</v>
      </c>
      <c r="P9" s="259">
        <v>13.418707675230047</v>
      </c>
      <c r="Q9" s="260">
        <v>13.59065877690799</v>
      </c>
      <c r="R9" s="260">
        <v>14.338235294117647</v>
      </c>
      <c r="S9" s="260">
        <v>25.374663656584001</v>
      </c>
      <c r="T9" s="261">
        <f>(S9-R9)/R9</f>
        <v>0.76972013194637146</v>
      </c>
    </row>
    <row r="10" spans="1:31" ht="16.2">
      <c r="A10" s="258" t="s">
        <v>13</v>
      </c>
      <c r="B10" s="259">
        <v>21.573989190991128</v>
      </c>
      <c r="C10" s="260">
        <v>25.616219333603198</v>
      </c>
      <c r="D10" s="260">
        <v>31.222910276893415</v>
      </c>
      <c r="E10" s="260">
        <v>51.499714406453023</v>
      </c>
      <c r="F10" s="261">
        <f>(E10-D10)/D10</f>
        <v>0.64942069620478338</v>
      </c>
      <c r="G10" s="260"/>
      <c r="H10" s="258" t="s">
        <v>107</v>
      </c>
      <c r="I10" s="259">
        <v>15.337934461195404</v>
      </c>
      <c r="J10" s="260">
        <v>20.387827466787996</v>
      </c>
      <c r="K10" s="260">
        <v>20.867823415760736</v>
      </c>
      <c r="L10" s="260">
        <v>39.747212506485795</v>
      </c>
      <c r="M10" s="261">
        <f>(L10-K10)/K10</f>
        <v>0.90471290247099356</v>
      </c>
      <c r="N10" s="261"/>
      <c r="O10" s="258" t="s">
        <v>12</v>
      </c>
      <c r="P10" s="259">
        <v>14.999915558305455</v>
      </c>
      <c r="Q10" s="260">
        <v>14.493371673652403</v>
      </c>
      <c r="R10" s="260">
        <v>12.620314371030574</v>
      </c>
      <c r="S10" s="260">
        <v>17.274297937609266</v>
      </c>
      <c r="T10" s="261">
        <f>(S10-R10)/R10</f>
        <v>0.36876922632464088</v>
      </c>
    </row>
    <row r="11" spans="1:31" ht="16.2">
      <c r="A11" s="258" t="s">
        <v>5</v>
      </c>
      <c r="B11" s="259">
        <v>42.932850558500469</v>
      </c>
      <c r="C11" s="260">
        <v>34.360849589931114</v>
      </c>
      <c r="D11" s="260">
        <v>38.024658044703102</v>
      </c>
      <c r="E11" s="260">
        <v>45.795877124782017</v>
      </c>
      <c r="F11" s="261">
        <f>(E11-D11)/D11</f>
        <v>0.20437314836448497</v>
      </c>
      <c r="G11" s="260"/>
      <c r="H11" s="258" t="s">
        <v>8</v>
      </c>
      <c r="I11" s="259">
        <v>19.397934445031144</v>
      </c>
      <c r="J11" s="260">
        <v>19.436351449855906</v>
      </c>
      <c r="K11" s="260">
        <v>19.304834782999826</v>
      </c>
      <c r="L11" s="260">
        <v>39.444039679426105</v>
      </c>
      <c r="M11" s="261">
        <f>(L11-K11)/K11</f>
        <v>1.0432207849901525</v>
      </c>
      <c r="N11" s="261"/>
      <c r="O11" s="258" t="s">
        <v>5</v>
      </c>
      <c r="P11" s="259">
        <v>17.462783135677149</v>
      </c>
      <c r="Q11" s="260">
        <v>10.845097837163237</v>
      </c>
      <c r="R11" s="260">
        <v>10.11402965599105</v>
      </c>
      <c r="S11" s="260">
        <v>17.119616592956579</v>
      </c>
      <c r="T11" s="261">
        <f>(S11-R11)/R11</f>
        <v>0.69266031198709854</v>
      </c>
    </row>
    <row r="12" spans="1:31" ht="16.2">
      <c r="A12" s="258" t="s">
        <v>8</v>
      </c>
      <c r="B12" s="259">
        <v>31.853357217588389</v>
      </c>
      <c r="C12" s="260">
        <v>31.163071693653858</v>
      </c>
      <c r="D12" s="260">
        <v>27.53964224228638</v>
      </c>
      <c r="E12" s="260">
        <v>42.521120889227262</v>
      </c>
      <c r="F12" s="261">
        <f>(E12-D12)/D12</f>
        <v>0.54399685061766068</v>
      </c>
      <c r="G12" s="260"/>
      <c r="H12" s="258" t="s">
        <v>13</v>
      </c>
      <c r="I12" s="259">
        <v>10.382908850086832</v>
      </c>
      <c r="J12" s="260">
        <v>11.432133862793666</v>
      </c>
      <c r="K12" s="260">
        <v>19.299116449915616</v>
      </c>
      <c r="L12" s="260">
        <v>31.115381383409677</v>
      </c>
      <c r="M12" s="261">
        <f>(L12-K12)/K12</f>
        <v>0.61226973598295098</v>
      </c>
      <c r="N12" s="261"/>
      <c r="O12" s="258" t="s">
        <v>7</v>
      </c>
      <c r="P12" s="259">
        <v>6.8021534252256215</v>
      </c>
      <c r="Q12" s="260">
        <v>6.9445434591710331</v>
      </c>
      <c r="R12" s="260">
        <v>7.2243231686131972</v>
      </c>
      <c r="S12" s="260">
        <v>14.699421739697325</v>
      </c>
      <c r="T12" s="261">
        <f>(S12-R12)/R12</f>
        <v>1.0347126501151622</v>
      </c>
    </row>
    <row r="13" spans="1:31" ht="16.2">
      <c r="A13" s="258" t="s">
        <v>7</v>
      </c>
      <c r="B13" s="259">
        <v>36.511832979813626</v>
      </c>
      <c r="C13" s="260">
        <v>33.14015395129416</v>
      </c>
      <c r="D13" s="260">
        <v>31.954174416404502</v>
      </c>
      <c r="E13" s="260">
        <v>40.524677338603524</v>
      </c>
      <c r="F13" s="261">
        <f>(E13-D13)/D13</f>
        <v>0.26821230961921311</v>
      </c>
      <c r="G13" s="260"/>
      <c r="H13" s="258" t="s">
        <v>7</v>
      </c>
      <c r="I13" s="259">
        <v>27.345840512374696</v>
      </c>
      <c r="J13" s="260">
        <v>21.625069136784543</v>
      </c>
      <c r="K13" s="260">
        <v>21.458754363402537</v>
      </c>
      <c r="L13" s="260">
        <v>25.005854715555188</v>
      </c>
      <c r="M13" s="261">
        <f>(L13-K13)/K13</f>
        <v>0.16529852069149722</v>
      </c>
      <c r="N13" s="261"/>
      <c r="O13" s="258" t="s">
        <v>8</v>
      </c>
      <c r="P13" s="259">
        <v>10.714946125521077</v>
      </c>
      <c r="Q13" s="260">
        <v>6.8405052920306151</v>
      </c>
      <c r="R13" s="260">
        <v>5.3219220647055634</v>
      </c>
      <c r="S13" s="260">
        <v>5.8318059555830608</v>
      </c>
      <c r="T13" s="261">
        <f>(S13-R13)/R13</f>
        <v>9.5808222044248756E-2</v>
      </c>
    </row>
    <row r="14" spans="1:31" ht="16.8" thickBot="1">
      <c r="A14" s="264" t="s">
        <v>6</v>
      </c>
      <c r="B14" s="265">
        <v>29.905200514369451</v>
      </c>
      <c r="C14" s="260">
        <v>22.545301655142961</v>
      </c>
      <c r="D14" s="260">
        <v>20.653398422831394</v>
      </c>
      <c r="E14" s="260">
        <v>18.651588329995679</v>
      </c>
      <c r="F14" s="261">
        <f>(E14-D14)/D14</f>
        <v>-9.6924005040391073E-2</v>
      </c>
      <c r="G14" s="260"/>
      <c r="H14" s="264" t="s">
        <v>6</v>
      </c>
      <c r="I14" s="265">
        <v>21.170009851390724</v>
      </c>
      <c r="J14" s="260">
        <v>16.824637120792534</v>
      </c>
      <c r="K14" s="260">
        <v>14.080715631665043</v>
      </c>
      <c r="L14" s="260">
        <v>14.519467413578278</v>
      </c>
      <c r="M14" s="261">
        <f>(L14-K14)/K14</f>
        <v>3.11597644175527E-2</v>
      </c>
      <c r="N14" s="261"/>
      <c r="O14" s="264" t="s">
        <v>6</v>
      </c>
      <c r="P14" s="265">
        <v>8.2081006860350829</v>
      </c>
      <c r="Q14" s="260">
        <v>4.9467966967512673</v>
      </c>
      <c r="R14" s="260">
        <v>5.4194558464888951</v>
      </c>
      <c r="S14" s="260">
        <v>3.8875598086124401</v>
      </c>
      <c r="T14" s="261">
        <f>(S14-R14)/R14</f>
        <v>-0.28266602427786641</v>
      </c>
    </row>
    <row r="15" spans="1:31" ht="16.8">
      <c r="A15" s="257" t="s">
        <v>15</v>
      </c>
      <c r="B15" s="266">
        <f>MEDIAN(B4:B14)</f>
        <v>49.880538487499393</v>
      </c>
      <c r="C15" s="266">
        <f t="shared" ref="C15:D15" si="0">MEDIAN(C4:C14)</f>
        <v>62.101689849162547</v>
      </c>
      <c r="D15" s="266">
        <f t="shared" si="0"/>
        <v>52.02214913636584</v>
      </c>
      <c r="E15" s="266">
        <f>MEDIAN(E4:E14)</f>
        <v>77.543448854152658</v>
      </c>
      <c r="F15" s="261">
        <f t="shared" ref="F5:F15" si="1">(E15-D15)/D15</f>
        <v>0.49058526303647598</v>
      </c>
      <c r="G15" s="253"/>
      <c r="H15" s="253" t="s">
        <v>15</v>
      </c>
      <c r="I15" s="266">
        <f t="shared" ref="I15:J15" si="2">MEDIAN(I4:I14)</f>
        <v>29.540563506905304</v>
      </c>
      <c r="J15" s="266">
        <f t="shared" si="2"/>
        <v>22.908411824566411</v>
      </c>
      <c r="K15" s="266">
        <f t="shared" ref="K15:L15" si="3">MEDIAN(K4:K14)</f>
        <v>32.883968624180632</v>
      </c>
      <c r="L15" s="266">
        <f t="shared" si="3"/>
        <v>40.153045910535759</v>
      </c>
      <c r="M15" s="261">
        <f t="shared" ref="M5:M15" si="4">(L15-K15)/K15</f>
        <v>0.2210523118249767</v>
      </c>
      <c r="N15" s="261"/>
      <c r="O15" s="253" t="s">
        <v>15</v>
      </c>
      <c r="P15" s="266">
        <f>MEDIAN(P4:P14)</f>
        <v>17.462783135677149</v>
      </c>
      <c r="Q15" s="266">
        <f>MEDIAN(Q4:Q14)</f>
        <v>14.493371673652403</v>
      </c>
      <c r="R15" s="266">
        <f>MEDIAN(R4:R14)</f>
        <v>14.338235294117647</v>
      </c>
      <c r="S15" s="266">
        <f>MEDIAN(S4:S14)</f>
        <v>25.374663656584001</v>
      </c>
      <c r="T15" s="261">
        <f t="shared" ref="T5:T15" si="5">(S15-R15)/R15</f>
        <v>0.76972013194637146</v>
      </c>
    </row>
    <row r="16" spans="1:31" ht="16.8">
      <c r="A16" s="257" t="s">
        <v>16</v>
      </c>
      <c r="B16" s="259">
        <f t="shared" ref="B16:C16" si="6">QUARTILE(B4:B14,1)</f>
        <v>34.182595098701007</v>
      </c>
      <c r="C16" s="259">
        <f t="shared" si="6"/>
        <v>32.151612822474007</v>
      </c>
      <c r="D16" s="259">
        <f t="shared" ref="D16:E16" si="7">QUARTILE(D4:D14,1)</f>
        <v>31.588542346648957</v>
      </c>
      <c r="E16" s="259">
        <f t="shared" si="7"/>
        <v>44.158499007004636</v>
      </c>
      <c r="F16" s="253"/>
      <c r="G16" s="253"/>
      <c r="H16" s="253" t="s">
        <v>16</v>
      </c>
      <c r="I16" s="259">
        <f>QUARTILE(I4:I14,1)</f>
        <v>20.283972148210935</v>
      </c>
      <c r="J16" s="259">
        <f>QUARTILE(J4:J14,1)</f>
        <v>19.912089458321951</v>
      </c>
      <c r="K16" s="259">
        <f>QUARTILE(K4:K14,1)</f>
        <v>20.086329099380279</v>
      </c>
      <c r="L16" s="259">
        <f>QUARTILE(L4:L14,1)</f>
        <v>35.279710531417891</v>
      </c>
      <c r="M16" s="253"/>
      <c r="N16" s="253"/>
      <c r="O16" s="253" t="s">
        <v>16</v>
      </c>
      <c r="P16" s="259">
        <f>QUARTILE(P4:P14,1)</f>
        <v>12.066826900375563</v>
      </c>
      <c r="Q16" s="259">
        <f>QUARTILE(Q4:Q14,1)</f>
        <v>8.8948206481671352</v>
      </c>
      <c r="R16" s="259">
        <f>QUARTILE(R4:R14,1)</f>
        <v>8.6691764123021233</v>
      </c>
      <c r="S16" s="259">
        <f>QUARTILE(S4:S14,1)</f>
        <v>15.909519166326952</v>
      </c>
      <c r="T16" s="253"/>
    </row>
    <row r="17" spans="1:44" ht="17.399999999999999" thickBot="1">
      <c r="A17" s="257" t="s">
        <v>17</v>
      </c>
      <c r="B17" s="265">
        <f t="shared" ref="B17:C17" si="8">QUARTILE(B4:B14,3)</f>
        <v>89.456338365282789</v>
      </c>
      <c r="C17" s="265">
        <f t="shared" si="8"/>
        <v>85.178376160714578</v>
      </c>
      <c r="D17" s="267">
        <f t="shared" ref="D17" si="9">QUARTILE(D4:D14,3)</f>
        <v>72.6944676880223</v>
      </c>
      <c r="E17" s="267">
        <f>QUARTILE(E4:E14,3)</f>
        <v>118.48084558418759</v>
      </c>
      <c r="F17" s="253"/>
      <c r="G17" s="253"/>
      <c r="H17" s="253" t="s">
        <v>17</v>
      </c>
      <c r="I17" s="265">
        <f>QUARTILE(I4:I14,3)</f>
        <v>40.1938304268756</v>
      </c>
      <c r="J17" s="265">
        <f>QUARTILE(J4:J14,3)</f>
        <v>40.631928765605025</v>
      </c>
      <c r="K17" s="265">
        <f>QUARTILE(K4:K14,3)</f>
        <v>46.612990581291811</v>
      </c>
      <c r="L17" s="265">
        <f>QUARTILE(L4:L14,3)</f>
        <v>77.7701739322641</v>
      </c>
      <c r="M17" s="253"/>
      <c r="N17" s="253"/>
      <c r="O17" s="253" t="s">
        <v>17</v>
      </c>
      <c r="P17" s="265">
        <f>QUARTILE(P4:P14,3)</f>
        <v>36.717037830020665</v>
      </c>
      <c r="Q17" s="265">
        <f>QUARTILE(Q4:Q14,3)</f>
        <v>40.206033876629547</v>
      </c>
      <c r="R17" s="265">
        <f>QUARTILE(R4:R14,3)</f>
        <v>31.770297582833123</v>
      </c>
      <c r="S17" s="265">
        <f>QUARTILE(S4:S14,3)</f>
        <v>41.297551423988466</v>
      </c>
      <c r="T17" s="253"/>
    </row>
    <row r="18" spans="1:44" ht="16.8">
      <c r="A18" s="257"/>
      <c r="B18" s="257"/>
      <c r="C18" s="257"/>
      <c r="D18" s="257"/>
      <c r="E18" s="257"/>
      <c r="F18" s="261"/>
      <c r="G18" s="261"/>
      <c r="H18" s="261"/>
      <c r="I18" s="261"/>
      <c r="J18" s="261"/>
      <c r="K18" s="261"/>
      <c r="L18" s="261"/>
      <c r="M18" s="268"/>
      <c r="N18" s="268"/>
      <c r="O18" s="253"/>
      <c r="P18" s="253"/>
      <c r="Q18" s="253"/>
      <c r="R18" s="253"/>
      <c r="S18" s="253"/>
      <c r="T18" s="253"/>
      <c r="W18" s="18"/>
    </row>
    <row r="19" spans="1:44" ht="16.8">
      <c r="A19" s="257"/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53"/>
      <c r="N19" s="253"/>
      <c r="O19" s="253"/>
      <c r="P19" s="257"/>
      <c r="Q19" s="257"/>
      <c r="R19" s="257"/>
      <c r="S19" s="257"/>
      <c r="T19" s="253"/>
      <c r="V19" s="17"/>
      <c r="W19" s="17"/>
    </row>
    <row r="20" spans="1:44" ht="16.8">
      <c r="A20" s="257"/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53"/>
      <c r="N20" s="253"/>
      <c r="O20" s="253"/>
      <c r="P20" s="257"/>
      <c r="Q20" s="257"/>
      <c r="R20" s="257"/>
      <c r="S20" s="257"/>
      <c r="T20" s="260"/>
      <c r="U20" s="17"/>
      <c r="V20" s="17"/>
      <c r="W20" s="17"/>
    </row>
    <row r="21" spans="1:44" ht="16.8">
      <c r="A21" s="257"/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53"/>
      <c r="N21" s="253"/>
      <c r="O21" s="253"/>
      <c r="P21" s="257"/>
      <c r="Q21" s="257"/>
      <c r="R21" s="257"/>
      <c r="S21" s="257"/>
      <c r="T21" s="253"/>
      <c r="V21" s="15"/>
      <c r="W21" s="17"/>
    </row>
    <row r="22" spans="1:44" ht="16.8">
      <c r="A22" s="257"/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53"/>
      <c r="N22" s="253"/>
      <c r="O22" s="253"/>
      <c r="P22" s="257"/>
      <c r="Q22" s="257"/>
      <c r="R22" s="257"/>
      <c r="S22" s="257"/>
      <c r="T22" s="253"/>
      <c r="V22" s="15"/>
      <c r="W22" s="17"/>
      <c r="X22" s="17"/>
      <c r="Y22" s="17"/>
    </row>
    <row r="23" spans="1:44" ht="16.2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</row>
    <row r="24" spans="1:44" ht="18">
      <c r="A24" s="252" t="s">
        <v>61</v>
      </c>
      <c r="B24" s="253"/>
      <c r="C24" s="253"/>
      <c r="D24" s="253"/>
      <c r="E24" s="253"/>
      <c r="F24" s="253"/>
      <c r="G24" s="253"/>
      <c r="H24" s="252" t="s">
        <v>62</v>
      </c>
      <c r="I24" s="253"/>
      <c r="J24" s="253"/>
      <c r="K24" s="253"/>
      <c r="L24" s="253"/>
      <c r="M24" s="253"/>
      <c r="N24" s="253"/>
      <c r="O24" s="252" t="s">
        <v>63</v>
      </c>
      <c r="P24" s="253"/>
      <c r="Q24" s="253"/>
      <c r="R24" s="253"/>
      <c r="S24" s="253"/>
      <c r="T24" s="253"/>
      <c r="AF24" s="14" t="s">
        <v>64</v>
      </c>
      <c r="AG24" s="22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4"/>
    </row>
    <row r="25" spans="1:44" ht="17.399999999999999" thickBot="1">
      <c r="A25" s="253"/>
      <c r="B25" s="254"/>
      <c r="C25" s="254"/>
      <c r="D25" s="254"/>
      <c r="E25" s="254"/>
      <c r="F25" s="253"/>
      <c r="G25" s="253"/>
      <c r="H25" s="253"/>
      <c r="I25" s="269"/>
      <c r="J25" s="257"/>
      <c r="K25" s="257"/>
      <c r="L25" s="257"/>
      <c r="M25" s="253"/>
      <c r="N25" s="253"/>
      <c r="O25" s="253"/>
      <c r="P25" s="253"/>
      <c r="Q25" s="253"/>
      <c r="R25" s="253"/>
      <c r="S25" s="253"/>
      <c r="T25" s="253"/>
      <c r="U25" s="25"/>
      <c r="V25" s="26"/>
    </row>
    <row r="26" spans="1:44" ht="17.399999999999999" thickBot="1">
      <c r="A26" s="255" t="s">
        <v>1</v>
      </c>
      <c r="B26" s="256" t="s">
        <v>58</v>
      </c>
      <c r="C26" s="257" t="s">
        <v>59</v>
      </c>
      <c r="D26" s="257" t="s">
        <v>60</v>
      </c>
      <c r="E26" s="257" t="s">
        <v>104</v>
      </c>
      <c r="F26" s="257" t="s">
        <v>105</v>
      </c>
      <c r="G26" s="253"/>
      <c r="H26" s="255" t="s">
        <v>1</v>
      </c>
      <c r="I26" s="270" t="s">
        <v>58</v>
      </c>
      <c r="J26" s="256" t="s">
        <v>59</v>
      </c>
      <c r="K26" s="257" t="s">
        <v>60</v>
      </c>
      <c r="L26" s="257" t="s">
        <v>104</v>
      </c>
      <c r="M26" s="257" t="s">
        <v>105</v>
      </c>
      <c r="N26" s="257"/>
      <c r="O26" s="255" t="s">
        <v>1</v>
      </c>
      <c r="P26" s="256" t="s">
        <v>58</v>
      </c>
      <c r="Q26" s="257" t="s">
        <v>59</v>
      </c>
      <c r="R26" s="257" t="s">
        <v>60</v>
      </c>
      <c r="S26" s="257" t="s">
        <v>104</v>
      </c>
      <c r="T26" s="257" t="s">
        <v>105</v>
      </c>
      <c r="U26" s="26"/>
    </row>
    <row r="27" spans="1:44" ht="16.2">
      <c r="A27" s="258" t="s">
        <v>11</v>
      </c>
      <c r="B27" s="271">
        <v>18.64185985043359</v>
      </c>
      <c r="C27" s="272">
        <v>23.618099528139705</v>
      </c>
      <c r="D27" s="272">
        <v>15.675700965233576</v>
      </c>
      <c r="E27" s="352">
        <v>15.562445703031351</v>
      </c>
      <c r="F27" s="261">
        <f>(E27-D27)/D27</f>
        <v>-7.224893001812718E-3</v>
      </c>
      <c r="G27" s="253"/>
      <c r="H27" s="258" t="s">
        <v>11</v>
      </c>
      <c r="I27" s="260">
        <v>4.0709007630705409</v>
      </c>
      <c r="J27" s="259">
        <v>4.6891702242373245</v>
      </c>
      <c r="K27" s="354">
        <v>4.6202942303264098</v>
      </c>
      <c r="L27" s="353">
        <v>8.4055574316921575</v>
      </c>
      <c r="M27" s="261">
        <f>(L27-K27)/K27</f>
        <v>0.81926886312137104</v>
      </c>
      <c r="N27" s="268"/>
      <c r="O27" s="351" t="s">
        <v>14</v>
      </c>
      <c r="P27" s="259">
        <v>31.197288738263239</v>
      </c>
      <c r="Q27" s="260">
        <v>28.718096939218356</v>
      </c>
      <c r="R27" s="260">
        <v>28.0158734684371</v>
      </c>
      <c r="S27" s="260">
        <v>30.953806625804276</v>
      </c>
      <c r="T27" s="261">
        <f>(S27-R27)/R27</f>
        <v>0.10486673423468572</v>
      </c>
      <c r="U27" s="26"/>
    </row>
    <row r="28" spans="1:44" ht="16.2">
      <c r="A28" s="258" t="s">
        <v>9</v>
      </c>
      <c r="B28" s="271">
        <v>1.349631363462622</v>
      </c>
      <c r="C28" s="272">
        <v>1.6917677408250937</v>
      </c>
      <c r="D28" s="272">
        <v>2.3697971298260336</v>
      </c>
      <c r="E28" s="352">
        <v>5.8014679647773546</v>
      </c>
      <c r="F28" s="261">
        <f>(E28-D28)/D28</f>
        <v>1.4480863326909503</v>
      </c>
      <c r="G28" s="253"/>
      <c r="H28" s="258" t="s">
        <v>10</v>
      </c>
      <c r="I28" s="260">
        <v>2.0552726775662835</v>
      </c>
      <c r="J28" s="259">
        <v>2.1467377047523284</v>
      </c>
      <c r="K28" s="354">
        <v>2.6434768616757633</v>
      </c>
      <c r="L28" s="353">
        <v>7.0008567715191816</v>
      </c>
      <c r="M28" s="261">
        <f>(L28-K28)/K28</f>
        <v>1.6483518252099134</v>
      </c>
      <c r="N28" s="268"/>
      <c r="O28" s="258" t="s">
        <v>10</v>
      </c>
      <c r="P28" s="259">
        <v>104.82723384347372</v>
      </c>
      <c r="Q28" s="260">
        <v>30.332785461307736</v>
      </c>
      <c r="R28" s="260">
        <v>13.062378640044487</v>
      </c>
      <c r="S28" s="260">
        <v>20.866948150246017</v>
      </c>
      <c r="T28" s="261">
        <f>(S28-R28)/R28</f>
        <v>0.59748455662398015</v>
      </c>
      <c r="U28" s="26"/>
    </row>
    <row r="29" spans="1:44" ht="16.2">
      <c r="A29" s="258" t="s">
        <v>107</v>
      </c>
      <c r="B29" s="271">
        <v>1.4263061750352224</v>
      </c>
      <c r="C29" s="272">
        <v>2.4552451508908271</v>
      </c>
      <c r="D29" s="272">
        <v>2.0675895695092366</v>
      </c>
      <c r="E29" s="352">
        <v>4.0475794947249621</v>
      </c>
      <c r="F29" s="261">
        <f>(E29-D29)/D29</f>
        <v>0.95763199544757638</v>
      </c>
      <c r="G29" s="253"/>
      <c r="H29" s="258" t="s">
        <v>9</v>
      </c>
      <c r="I29" s="260">
        <v>1.6944276971939489</v>
      </c>
      <c r="J29" s="259">
        <v>1.8971268307518392</v>
      </c>
      <c r="K29" s="354">
        <v>2.7582884625844</v>
      </c>
      <c r="L29" s="353">
        <v>6.9230851046343096</v>
      </c>
      <c r="M29" s="261">
        <f>(L29-K29)/K29</f>
        <v>1.509920625976759</v>
      </c>
      <c r="N29" s="268"/>
      <c r="O29" s="258" t="s">
        <v>9</v>
      </c>
      <c r="P29" s="259">
        <v>12.958899274867415</v>
      </c>
      <c r="Q29" s="260">
        <v>22.601180714550161</v>
      </c>
      <c r="R29" s="260">
        <v>12.800751331145488</v>
      </c>
      <c r="S29" s="260">
        <v>15.274149195565878</v>
      </c>
      <c r="T29" s="261">
        <f>(S29-R29)/R29</f>
        <v>0.19322286641115896</v>
      </c>
      <c r="U29" s="26"/>
    </row>
    <row r="30" spans="1:44" ht="16.2">
      <c r="A30" s="351" t="s">
        <v>14</v>
      </c>
      <c r="B30" s="271">
        <v>2.5037799477203988</v>
      </c>
      <c r="C30" s="272">
        <v>2.9721874420475776</v>
      </c>
      <c r="D30" s="272">
        <v>2.9296048867309734</v>
      </c>
      <c r="E30" s="352">
        <v>3.9933292779315797</v>
      </c>
      <c r="F30" s="261">
        <f>(E30-D30)/D30</f>
        <v>0.36309483098506601</v>
      </c>
      <c r="G30" s="253"/>
      <c r="H30" s="351" t="s">
        <v>14</v>
      </c>
      <c r="I30" s="355">
        <v>1.5833347055567448</v>
      </c>
      <c r="J30" s="259">
        <v>2.9889321600309442</v>
      </c>
      <c r="K30" s="354">
        <v>3.3088282788967183</v>
      </c>
      <c r="L30" s="353">
        <v>4.6016395409947322</v>
      </c>
      <c r="M30" s="261">
        <f>(L30-K30)/K30</f>
        <v>0.39071573171185647</v>
      </c>
      <c r="N30" s="268"/>
      <c r="O30" s="258" t="s">
        <v>11</v>
      </c>
      <c r="P30" s="259">
        <v>26.637874626770031</v>
      </c>
      <c r="Q30" s="260">
        <v>21.486838535713407</v>
      </c>
      <c r="R30" s="260">
        <v>15.114254726559912</v>
      </c>
      <c r="S30" s="260">
        <v>9.7744069916363721</v>
      </c>
      <c r="T30" s="261">
        <f>(S30-R30)/R30</f>
        <v>-0.35329877863841708</v>
      </c>
      <c r="U30" s="26"/>
    </row>
    <row r="31" spans="1:44" ht="16.2">
      <c r="A31" s="258" t="s">
        <v>12</v>
      </c>
      <c r="B31" s="271">
        <v>1.4083209943284432</v>
      </c>
      <c r="C31" s="272">
        <v>2.1501415682865685</v>
      </c>
      <c r="D31" s="272">
        <v>2.4625028643184512</v>
      </c>
      <c r="E31" s="352">
        <v>3.8051439238013356</v>
      </c>
      <c r="F31" s="261">
        <f>(E31-D31)/D31</f>
        <v>0.54523431381042808</v>
      </c>
      <c r="G31" s="253"/>
      <c r="H31" s="258" t="s">
        <v>8</v>
      </c>
      <c r="I31" s="260">
        <v>1.4321629899637052</v>
      </c>
      <c r="J31" s="259">
        <v>2.204120111268232</v>
      </c>
      <c r="K31" s="354">
        <v>2.4669172039203464</v>
      </c>
      <c r="L31" s="353">
        <v>4.5690017658513264</v>
      </c>
      <c r="M31" s="261">
        <f>(L31-K31)/K31</f>
        <v>0.85210989594235842</v>
      </c>
      <c r="N31" s="268"/>
      <c r="O31" s="258" t="s">
        <v>13</v>
      </c>
      <c r="P31" s="259">
        <v>5.3357452637127025</v>
      </c>
      <c r="Q31" s="260">
        <v>8.3755682410740775</v>
      </c>
      <c r="R31" s="260">
        <v>5.8550410858205861</v>
      </c>
      <c r="S31" s="260">
        <v>9.6551216177052197</v>
      </c>
      <c r="T31" s="261">
        <f>(S31-R31)/R31</f>
        <v>0.64902713340260887</v>
      </c>
      <c r="U31" s="26"/>
    </row>
    <row r="32" spans="1:44" ht="16.2">
      <c r="A32" s="258" t="s">
        <v>5</v>
      </c>
      <c r="B32" s="271">
        <v>2.119291547367804</v>
      </c>
      <c r="C32" s="272">
        <v>1.6351494847819168</v>
      </c>
      <c r="D32" s="272">
        <v>1.7989193634395337</v>
      </c>
      <c r="E32" s="352">
        <v>3.3969030342365003</v>
      </c>
      <c r="F32" s="261">
        <f>(E32-D32)/D32</f>
        <v>0.8883020013424181</v>
      </c>
      <c r="G32" s="253"/>
      <c r="H32" s="258" t="s">
        <v>107</v>
      </c>
      <c r="I32" s="260">
        <v>1.53344654499092</v>
      </c>
      <c r="J32" s="259">
        <v>1.9081524813988493</v>
      </c>
      <c r="K32" s="354">
        <v>2.2537391127447948</v>
      </c>
      <c r="L32" s="353">
        <v>3.66523485190078</v>
      </c>
      <c r="M32" s="261">
        <f>(L32-K32)/K32</f>
        <v>0.62629065235369941</v>
      </c>
      <c r="N32" s="268"/>
      <c r="O32" s="258" t="s">
        <v>5</v>
      </c>
      <c r="P32" s="259">
        <v>5.4625657053051189</v>
      </c>
      <c r="Q32" s="260">
        <v>8.4122995669734326</v>
      </c>
      <c r="R32" s="260">
        <v>8.8615591374329128</v>
      </c>
      <c r="S32" s="260">
        <v>6.4909015945888724</v>
      </c>
      <c r="T32" s="261">
        <f>(S32-R32)/R32</f>
        <v>-0.26752149436434181</v>
      </c>
      <c r="U32" s="26"/>
    </row>
    <row r="33" spans="1:26" ht="16.2">
      <c r="A33" s="258" t="s">
        <v>10</v>
      </c>
      <c r="B33" s="271">
        <v>2.7582638071851555</v>
      </c>
      <c r="C33" s="272">
        <v>1.4584339115245639</v>
      </c>
      <c r="D33" s="272">
        <v>0.63692467862839941</v>
      </c>
      <c r="E33" s="352">
        <v>2.3383814114393999</v>
      </c>
      <c r="F33" s="261">
        <f>(E33-D33)/D33</f>
        <v>2.6713625486690877</v>
      </c>
      <c r="G33" s="253"/>
      <c r="H33" s="258" t="s">
        <v>6</v>
      </c>
      <c r="I33" s="260">
        <v>0.59810401028738891</v>
      </c>
      <c r="J33" s="259">
        <v>1.4897776424103277</v>
      </c>
      <c r="K33" s="354">
        <v>2.1740419392454098</v>
      </c>
      <c r="L33" s="353">
        <v>2.9449876310519496</v>
      </c>
      <c r="M33" s="261">
        <f>(L33-K33)/K33</f>
        <v>0.35461399243941361</v>
      </c>
      <c r="N33" s="268"/>
      <c r="O33" s="258" t="s">
        <v>8</v>
      </c>
      <c r="P33" s="259">
        <v>8.7600265472857277</v>
      </c>
      <c r="Q33" s="260">
        <v>11.328479089595278</v>
      </c>
      <c r="R33" s="260">
        <v>8.1400443037584154</v>
      </c>
      <c r="S33" s="260">
        <v>6.396236587402397</v>
      </c>
      <c r="T33" s="261">
        <f>(S33-R33)/R33</f>
        <v>-0.21422582620967662</v>
      </c>
      <c r="U33" s="26"/>
    </row>
    <row r="34" spans="1:26" ht="16.2">
      <c r="A34" s="258" t="s">
        <v>7</v>
      </c>
      <c r="B34" s="271">
        <v>1.3743575077257959</v>
      </c>
      <c r="C34" s="272">
        <v>1.7213613441463251</v>
      </c>
      <c r="D34" s="272">
        <v>1.6251877405886321</v>
      </c>
      <c r="E34" s="352">
        <v>2.2982297440453023</v>
      </c>
      <c r="F34" s="261">
        <f>(E34-D34)/D34</f>
        <v>0.41413184867669434</v>
      </c>
      <c r="G34" s="253"/>
      <c r="H34" s="258" t="s">
        <v>12</v>
      </c>
      <c r="I34" s="260">
        <v>1.1063243479862506</v>
      </c>
      <c r="J34" s="259">
        <v>1.8179817673926433</v>
      </c>
      <c r="K34" s="354">
        <v>1.8195979248915983</v>
      </c>
      <c r="L34" s="353">
        <v>2.8239249227290038</v>
      </c>
      <c r="M34" s="261">
        <f>(L34-K34)/K34</f>
        <v>0.55194995778929445</v>
      </c>
      <c r="N34" s="268"/>
      <c r="O34" s="258" t="s">
        <v>6</v>
      </c>
      <c r="P34" s="259">
        <v>8.6062876525084793</v>
      </c>
      <c r="Q34" s="260">
        <v>8.5715006008453791</v>
      </c>
      <c r="R34" s="260">
        <v>9.5429432446007034</v>
      </c>
      <c r="S34" s="260">
        <v>4.9419322955275513</v>
      </c>
      <c r="T34" s="261">
        <f>(S34-R34)/R34</f>
        <v>-0.48213751576866554</v>
      </c>
      <c r="U34" s="26"/>
    </row>
    <row r="35" spans="1:26" ht="16.2">
      <c r="A35" s="258" t="s">
        <v>8</v>
      </c>
      <c r="B35" s="271">
        <v>1.7801652118240447</v>
      </c>
      <c r="C35" s="272">
        <v>1.0954211396363203</v>
      </c>
      <c r="D35" s="272">
        <v>1.3656963079004505</v>
      </c>
      <c r="E35" s="352">
        <v>2.2709295905518472</v>
      </c>
      <c r="F35" s="261">
        <f>(E35-D35)/D35</f>
        <v>0.66283644278357512</v>
      </c>
      <c r="G35" s="253"/>
      <c r="H35" s="258" t="s">
        <v>5</v>
      </c>
      <c r="I35" s="260">
        <v>1.421595875668666</v>
      </c>
      <c r="J35" s="259">
        <v>1.352891538004086</v>
      </c>
      <c r="K35" s="354">
        <v>1.2977918264813781</v>
      </c>
      <c r="L35" s="353">
        <v>2.5117269848634898</v>
      </c>
      <c r="M35" s="261">
        <f>(L35-K35)/K35</f>
        <v>0.93538511617335285</v>
      </c>
      <c r="N35" s="268"/>
      <c r="O35" s="258" t="s">
        <v>107</v>
      </c>
      <c r="P35" s="259">
        <v>5.6744660391374806</v>
      </c>
      <c r="Q35" s="260">
        <v>5.0230316613712596</v>
      </c>
      <c r="R35" s="260">
        <v>4.8363399481679723</v>
      </c>
      <c r="S35" s="260">
        <v>4.3613306531651803</v>
      </c>
      <c r="T35" s="261">
        <f>(S35-R35)/R35</f>
        <v>-9.8216688672335309E-2</v>
      </c>
      <c r="U35" s="26"/>
    </row>
    <row r="36" spans="1:26" ht="16.2">
      <c r="A36" s="258" t="s">
        <v>13</v>
      </c>
      <c r="B36" s="271">
        <v>0.81767305971686499</v>
      </c>
      <c r="C36" s="272">
        <v>0.95337973114691577</v>
      </c>
      <c r="D36" s="272">
        <v>1.3061376809058998</v>
      </c>
      <c r="E36" s="352">
        <v>1.8962173173400947</v>
      </c>
      <c r="F36" s="261">
        <f>(E36-D36)/D36</f>
        <v>0.45177445307674802</v>
      </c>
      <c r="G36" s="253"/>
      <c r="H36" s="258" t="s">
        <v>13</v>
      </c>
      <c r="I36" s="260">
        <v>0.29090291547619235</v>
      </c>
      <c r="J36" s="259">
        <v>0.41417316189169295</v>
      </c>
      <c r="K36" s="354">
        <v>0.629744953293916</v>
      </c>
      <c r="L36" s="353">
        <v>1.0216354526077245</v>
      </c>
      <c r="M36" s="261">
        <f>(L36-K36)/K36</f>
        <v>0.62230034121592148</v>
      </c>
      <c r="N36" s="268"/>
      <c r="O36" s="258" t="s">
        <v>7</v>
      </c>
      <c r="P36" s="259">
        <v>3.8771793079034254</v>
      </c>
      <c r="Q36" s="260">
        <v>6.0237238980275301</v>
      </c>
      <c r="R36" s="260">
        <v>4.5767752057764142</v>
      </c>
      <c r="S36" s="260">
        <v>4.3178602186620729</v>
      </c>
      <c r="T36" s="261">
        <f>(S36-R36)/R36</f>
        <v>-5.6571488760811521E-2</v>
      </c>
      <c r="U36" s="26"/>
    </row>
    <row r="37" spans="1:26" ht="16.8" thickBot="1">
      <c r="A37" s="264" t="s">
        <v>6</v>
      </c>
      <c r="B37" s="273">
        <v>1.0965240188602132</v>
      </c>
      <c r="C37" s="272">
        <v>0.89386658544619657</v>
      </c>
      <c r="D37" s="272">
        <v>1.2846611459177422</v>
      </c>
      <c r="E37" s="352">
        <v>0.9816625436839832</v>
      </c>
      <c r="F37" s="261">
        <f>(E37-D37)/D37</f>
        <v>-0.23585877349571541</v>
      </c>
      <c r="G37" s="253"/>
      <c r="H37" s="264" t="s">
        <v>7</v>
      </c>
      <c r="I37" s="274">
        <v>0.57993120268198317</v>
      </c>
      <c r="J37" s="265">
        <v>0.69486146002236981</v>
      </c>
      <c r="K37" s="354">
        <v>0.60453843490495007</v>
      </c>
      <c r="L37" s="353">
        <v>0.87441064335730356</v>
      </c>
      <c r="M37" s="261">
        <f>(L37-K37)/K37</f>
        <v>0.44641034030331711</v>
      </c>
      <c r="N37" s="268"/>
      <c r="O37" s="264" t="s">
        <v>12</v>
      </c>
      <c r="P37" s="265">
        <v>3.0557481132745621</v>
      </c>
      <c r="Q37" s="260">
        <v>5.4093144081235085</v>
      </c>
      <c r="R37" s="260">
        <v>4.3793402659799865</v>
      </c>
      <c r="S37" s="260">
        <v>3.9925735141944214</v>
      </c>
      <c r="T37" s="261">
        <f>(S37-R37)/R37</f>
        <v>-8.8316213926121212E-2</v>
      </c>
      <c r="U37" s="26"/>
    </row>
    <row r="38" spans="1:26" ht="16.8">
      <c r="A38" s="257" t="s">
        <v>15</v>
      </c>
      <c r="B38" s="275">
        <f>MEDIAN(B27:B37)</f>
        <v>1.4263061750352224</v>
      </c>
      <c r="C38" s="276">
        <f>MEDIAN(C27:C37)</f>
        <v>1.6917677408250937</v>
      </c>
      <c r="D38" s="276">
        <f>MEDIAN(D27:D37)</f>
        <v>1.7989193634395337</v>
      </c>
      <c r="E38" s="276">
        <f>MEDIAN(E27:E37)</f>
        <v>3.3969030342365003</v>
      </c>
      <c r="F38" s="261">
        <f t="shared" ref="F28:F38" si="10">(E38-D38)/D38</f>
        <v>0.8883020013424181</v>
      </c>
      <c r="G38" s="261"/>
      <c r="H38" s="277" t="s">
        <v>15</v>
      </c>
      <c r="I38" s="278">
        <f>MEDIAN(I27:I37)</f>
        <v>1.4321629899637052</v>
      </c>
      <c r="J38" s="278">
        <f>MEDIAN(J27:J37)</f>
        <v>1.8971268307518392</v>
      </c>
      <c r="K38" s="278">
        <f>MEDIAN(K27:K37)</f>
        <v>2.2537391127447948</v>
      </c>
      <c r="L38" s="278">
        <f>MEDIAN(L27:L37)</f>
        <v>3.66523485190078</v>
      </c>
      <c r="M38" s="261">
        <f t="shared" ref="M28:M38" si="11">(L38-K38)/K38</f>
        <v>0.62629065235369941</v>
      </c>
      <c r="N38" s="279"/>
      <c r="O38" s="253" t="s">
        <v>15</v>
      </c>
      <c r="P38" s="259">
        <f>MEDIAN(P27:P37)</f>
        <v>8.6062876525084793</v>
      </c>
      <c r="Q38" s="259">
        <f>MEDIAN(Q27:Q37)</f>
        <v>8.5715006008453791</v>
      </c>
      <c r="R38" s="259">
        <f>MEDIAN(R27:R37)</f>
        <v>8.8615591374329128</v>
      </c>
      <c r="S38" s="259">
        <f>MEDIAN(S27:S37)</f>
        <v>6.4909015945888724</v>
      </c>
      <c r="T38" s="261">
        <f t="shared" ref="T28:T38" si="12">(S38-R38)/R38</f>
        <v>-0.26752149436434181</v>
      </c>
    </row>
    <row r="39" spans="1:26" ht="16.8">
      <c r="A39" s="257" t="s">
        <v>16</v>
      </c>
      <c r="B39" s="275">
        <f t="shared" ref="B39:C39" si="13">QUARTILE(B27:B37,1)</f>
        <v>1.3619944355942089</v>
      </c>
      <c r="C39" s="276">
        <f t="shared" si="13"/>
        <v>1.276927525580442</v>
      </c>
      <c r="D39" s="276">
        <f t="shared" ref="D39:E39" si="14">QUARTILE(D27:D37,1)</f>
        <v>1.335916994403175</v>
      </c>
      <c r="E39" s="276">
        <f t="shared" si="14"/>
        <v>2.2845796672985745</v>
      </c>
      <c r="F39" s="253"/>
      <c r="G39" s="253"/>
      <c r="H39" s="277" t="s">
        <v>16</v>
      </c>
      <c r="I39" s="278">
        <f t="shared" ref="I39" si="15">QUARTILE(I27:I37,1)</f>
        <v>0.85221417913681974</v>
      </c>
      <c r="J39" s="278">
        <f>QUARTILE(J27:J37,1)</f>
        <v>1.421334590207207</v>
      </c>
      <c r="K39" s="278">
        <f>QUARTILE(K27:K37,1)</f>
        <v>1.5586948756864882</v>
      </c>
      <c r="L39" s="278">
        <f>QUARTILE(L27:L37,1)</f>
        <v>2.667825953796247</v>
      </c>
      <c r="M39" s="253"/>
      <c r="N39" s="253"/>
      <c r="O39" s="253" t="s">
        <v>16</v>
      </c>
      <c r="P39" s="259">
        <f t="shared" ref="P39:Q39" si="16">QUARTILE(P27:P37,1)</f>
        <v>5.3991554845089107</v>
      </c>
      <c r="Q39" s="259">
        <f t="shared" si="16"/>
        <v>7.1996460695508038</v>
      </c>
      <c r="R39" s="259">
        <f t="shared" ref="R39:S39" si="17">QUARTILE(R27:R37,1)</f>
        <v>5.3456905169942797</v>
      </c>
      <c r="S39" s="259">
        <f t="shared" si="17"/>
        <v>4.6516314743463658</v>
      </c>
      <c r="T39" s="253"/>
      <c r="U39" s="32"/>
    </row>
    <row r="40" spans="1:26" ht="17.399999999999999" thickBot="1">
      <c r="A40" s="257" t="s">
        <v>17</v>
      </c>
      <c r="B40" s="275">
        <f t="shared" ref="B40:C40" si="18">QUARTILE(B27:B37,3)</f>
        <v>2.3115357475441014</v>
      </c>
      <c r="C40" s="276">
        <f t="shared" si="18"/>
        <v>2.302693359588698</v>
      </c>
      <c r="D40" s="276">
        <f t="shared" ref="D40:E40" si="19">QUARTILE(D27:D37,3)</f>
        <v>2.4161499970722424</v>
      </c>
      <c r="E40" s="276">
        <f t="shared" si="19"/>
        <v>4.0204543863282707</v>
      </c>
      <c r="F40" s="253"/>
      <c r="G40" s="253"/>
      <c r="H40" s="277" t="s">
        <v>17</v>
      </c>
      <c r="I40" s="278">
        <f t="shared" ref="I40" si="20">QUARTILE(I27:I37,3)</f>
        <v>1.6388812013753469</v>
      </c>
      <c r="J40" s="278">
        <f>QUARTILE(J27:J37,3)</f>
        <v>2.1754289080102804</v>
      </c>
      <c r="K40" s="278">
        <f>QUARTILE(K27:K37,3)</f>
        <v>2.7008826621300814</v>
      </c>
      <c r="L40" s="278">
        <f>QUARTILE(L27:L37,3)</f>
        <v>5.7623623228145213</v>
      </c>
      <c r="M40" s="253"/>
      <c r="N40" s="253"/>
      <c r="O40" s="253" t="s">
        <v>17</v>
      </c>
      <c r="P40" s="265">
        <f t="shared" ref="P40:Q40" si="21">QUARTILE(P27:P37,3)</f>
        <v>19.798386950818724</v>
      </c>
      <c r="Q40" s="265">
        <f t="shared" si="21"/>
        <v>22.044009625131785</v>
      </c>
      <c r="R40" s="265">
        <f t="shared" ref="R40:S40" si="22">QUARTILE(R27:R37,3)</f>
        <v>12.931564985594989</v>
      </c>
      <c r="S40" s="265">
        <f t="shared" si="22"/>
        <v>12.524278093601126</v>
      </c>
      <c r="T40" s="253"/>
      <c r="U40" s="32"/>
    </row>
    <row r="41" spans="1:26" ht="14.4">
      <c r="A41" s="15"/>
      <c r="B41" s="15"/>
      <c r="C41" s="15"/>
      <c r="D41" s="15"/>
      <c r="E41" s="15"/>
      <c r="F41" s="18"/>
      <c r="G41" s="18"/>
      <c r="H41" s="18"/>
      <c r="I41" s="18"/>
      <c r="J41" s="18"/>
      <c r="K41" s="18"/>
      <c r="L41" s="18"/>
      <c r="M41" s="21"/>
      <c r="N41" s="21"/>
      <c r="Q41" s="15"/>
      <c r="R41" s="15"/>
      <c r="S41" s="15"/>
      <c r="T41" s="15"/>
      <c r="U41" s="18"/>
      <c r="V41" s="18"/>
      <c r="W41" s="18"/>
      <c r="X41" s="18"/>
      <c r="Y41" s="18"/>
    </row>
    <row r="42" spans="1:26" ht="14.4">
      <c r="A42" s="15"/>
      <c r="B42" s="6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1"/>
      <c r="N42" s="21"/>
      <c r="Q42" s="15"/>
      <c r="R42" s="15"/>
      <c r="S42" s="15"/>
      <c r="T42" s="33"/>
      <c r="U42" s="33"/>
      <c r="V42" s="33"/>
      <c r="W42" s="33"/>
    </row>
    <row r="43" spans="1:26" ht="14.4">
      <c r="A43" s="15"/>
      <c r="B43" s="6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1"/>
      <c r="N43" s="21"/>
      <c r="T43" s="15"/>
      <c r="U43" s="33"/>
      <c r="V43" s="33"/>
      <c r="W43" s="33"/>
      <c r="X43" s="33"/>
      <c r="Y43" s="33"/>
      <c r="Z43" s="33"/>
    </row>
    <row r="44" spans="1:26" ht="14.4">
      <c r="A44" s="15"/>
      <c r="B44" s="6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1"/>
      <c r="N44" s="21"/>
      <c r="T44" s="15"/>
      <c r="U44" s="33"/>
      <c r="V44" s="33"/>
      <c r="W44" s="33"/>
      <c r="X44" s="3"/>
      <c r="Y44" s="3"/>
      <c r="Z44" s="63"/>
    </row>
    <row r="45" spans="1:26" ht="14.4">
      <c r="A45" s="15"/>
      <c r="B45" s="6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1"/>
      <c r="N45" s="21"/>
      <c r="T45" s="15"/>
      <c r="U45" s="33"/>
      <c r="V45" s="33"/>
      <c r="W45" s="33"/>
      <c r="X45" s="3"/>
      <c r="Y45" s="3"/>
      <c r="Z45" s="63"/>
    </row>
    <row r="46" spans="1:26" ht="14.4">
      <c r="A46" s="15"/>
      <c r="B46" s="15"/>
      <c r="C46" s="15"/>
      <c r="D46" s="15"/>
      <c r="E46" s="15"/>
      <c r="F46" s="18"/>
      <c r="G46" s="18"/>
      <c r="H46" s="18"/>
      <c r="I46" s="18"/>
      <c r="J46" s="18"/>
      <c r="K46" s="18"/>
      <c r="L46" s="18"/>
      <c r="M46" s="21"/>
      <c r="N46" s="21"/>
      <c r="X46" s="3"/>
      <c r="Y46" s="3"/>
      <c r="Z46" s="63"/>
    </row>
    <row r="47" spans="1:26" ht="14.4">
      <c r="A47" s="15"/>
      <c r="B47" s="15"/>
      <c r="C47" s="15"/>
      <c r="D47" s="15"/>
      <c r="E47" s="15"/>
      <c r="F47" s="18"/>
      <c r="G47" s="18"/>
      <c r="H47" s="18"/>
      <c r="I47" s="18"/>
      <c r="J47" s="18"/>
      <c r="K47" s="18"/>
      <c r="L47" s="18"/>
      <c r="M47" s="21"/>
      <c r="N47" s="21"/>
      <c r="X47" s="3"/>
      <c r="Y47" s="3"/>
      <c r="Z47" s="63"/>
    </row>
    <row r="48" spans="1:26" ht="14.4">
      <c r="A48" s="15"/>
      <c r="B48" s="15"/>
      <c r="C48" s="15"/>
      <c r="D48" s="15"/>
      <c r="E48" s="15"/>
      <c r="F48" s="18"/>
      <c r="G48" s="18"/>
      <c r="H48" s="18"/>
      <c r="I48" s="18"/>
      <c r="J48" s="18"/>
      <c r="K48" s="18"/>
      <c r="L48" s="18"/>
      <c r="M48" s="21"/>
      <c r="N48" s="21"/>
      <c r="X48" s="3"/>
      <c r="Y48" s="3"/>
      <c r="Z48" s="63"/>
    </row>
    <row r="49" spans="1:26" ht="14.4">
      <c r="A49" s="15"/>
      <c r="B49" s="15"/>
      <c r="C49" s="15"/>
      <c r="D49" s="15"/>
      <c r="E49" s="15"/>
      <c r="F49" s="18"/>
      <c r="G49" s="18"/>
      <c r="H49" s="18"/>
      <c r="I49" s="18"/>
      <c r="J49" s="18"/>
      <c r="K49" s="18"/>
      <c r="L49" s="18"/>
      <c r="M49" s="21"/>
      <c r="N49" s="21"/>
      <c r="X49" s="3"/>
      <c r="Y49" s="3"/>
      <c r="Z49" s="63"/>
    </row>
    <row r="50" spans="1:26" ht="14.4">
      <c r="A50" s="15"/>
      <c r="B50" s="15"/>
      <c r="C50" s="15"/>
      <c r="D50" s="15"/>
      <c r="E50" s="15"/>
      <c r="F50" s="18"/>
      <c r="G50" s="18"/>
      <c r="H50" s="18"/>
      <c r="I50" s="18"/>
      <c r="J50" s="18"/>
      <c r="K50" s="18"/>
      <c r="L50" s="18"/>
      <c r="M50" s="21"/>
      <c r="N50" s="21"/>
      <c r="X50" s="3"/>
      <c r="Y50" s="3"/>
      <c r="Z50" s="63"/>
    </row>
    <row r="51" spans="1:26" ht="14.4">
      <c r="A51" s="15"/>
      <c r="B51" s="15"/>
      <c r="C51" s="15"/>
      <c r="D51" s="15"/>
      <c r="E51" s="15"/>
      <c r="F51" s="18"/>
      <c r="G51" s="18"/>
      <c r="H51" s="18"/>
      <c r="I51" s="18"/>
      <c r="J51" s="18"/>
      <c r="K51" s="18"/>
      <c r="L51" s="18"/>
      <c r="M51" s="21"/>
      <c r="N51" s="21"/>
      <c r="X51" s="3"/>
      <c r="Y51" s="3"/>
      <c r="Z51" s="63"/>
    </row>
    <row r="52" spans="1:26" ht="14.4">
      <c r="A52" s="15"/>
      <c r="B52" s="15"/>
      <c r="C52" s="15"/>
      <c r="D52" s="15"/>
      <c r="E52" s="15"/>
      <c r="F52" s="18"/>
      <c r="G52" s="18"/>
      <c r="H52" s="18"/>
      <c r="I52" s="18"/>
      <c r="J52" s="18"/>
      <c r="K52" s="18"/>
      <c r="L52" s="18"/>
      <c r="M52" s="21"/>
      <c r="N52" s="21"/>
      <c r="X52" s="3"/>
      <c r="Y52" s="3"/>
      <c r="Z52" s="63"/>
    </row>
    <row r="53" spans="1:26" ht="14.4">
      <c r="A53" s="15"/>
      <c r="B53" s="15"/>
      <c r="C53" s="15"/>
      <c r="D53" s="15"/>
      <c r="E53" s="15"/>
      <c r="F53" s="18"/>
      <c r="G53" s="18"/>
      <c r="H53" s="18"/>
      <c r="I53" s="18"/>
      <c r="J53" s="18"/>
      <c r="K53" s="18"/>
      <c r="L53" s="18"/>
      <c r="M53" s="21"/>
      <c r="N53" s="21"/>
      <c r="X53" s="3"/>
      <c r="Y53" s="3"/>
      <c r="Z53" s="63"/>
    </row>
    <row r="54" spans="1:26" ht="14.4">
      <c r="P54" s="15"/>
      <c r="Q54" s="18"/>
      <c r="R54" s="18"/>
      <c r="S54" s="18"/>
      <c r="T54" s="18"/>
      <c r="U54" s="18"/>
      <c r="V54" s="18"/>
      <c r="X54" s="3"/>
      <c r="Y54" s="3"/>
      <c r="Z54" s="63"/>
    </row>
    <row r="76" ht="15" customHeight="1"/>
    <row r="94" ht="15" customHeight="1"/>
  </sheetData>
  <sortState xmlns:xlrd2="http://schemas.microsoft.com/office/spreadsheetml/2017/richdata2" ref="H27:M37">
    <sortCondition descending="1" ref="L27:L37"/>
  </sortState>
  <phoneticPr fontId="57" type="noConversion"/>
  <conditionalFormatting sqref="B4:B14">
    <cfRule type="cellIs" dxfId="367" priority="42" operator="greaterThan">
      <formula>$B$17</formula>
    </cfRule>
    <cfRule type="cellIs" dxfId="366" priority="43" operator="between">
      <formula>$B$15</formula>
      <formula>$B$17</formula>
    </cfRule>
    <cfRule type="cellIs" dxfId="365" priority="44" operator="between">
      <formula>$B$16</formula>
      <formula>$B$15</formula>
    </cfRule>
    <cfRule type="cellIs" dxfId="364" priority="45" operator="lessThan">
      <formula>$B$16</formula>
    </cfRule>
  </conditionalFormatting>
  <conditionalFormatting sqref="B27:C37">
    <cfRule type="cellIs" dxfId="363" priority="110" operator="between">
      <formula>#REF!</formula>
      <formula>#REF!</formula>
    </cfRule>
    <cfRule type="cellIs" dxfId="362" priority="111" operator="between">
      <formula>#REF!</formula>
      <formula>#REF!</formula>
    </cfRule>
    <cfRule type="cellIs" dxfId="361" priority="112" operator="lessThan">
      <formula>#REF!</formula>
    </cfRule>
    <cfRule type="cellIs" dxfId="360" priority="113" operator="greaterThan">
      <formula>#REF!</formula>
    </cfRule>
    <cfRule type="cellIs" dxfId="359" priority="114" operator="lessThanOrEqual">
      <formula>#REF!</formula>
    </cfRule>
    <cfRule type="cellIs" dxfId="358" priority="115" operator="greaterThanOrEqual">
      <formula>B$26</formula>
    </cfRule>
  </conditionalFormatting>
  <conditionalFormatting sqref="C4:C14">
    <cfRule type="cellIs" dxfId="357" priority="17" operator="between">
      <formula>$C$15</formula>
      <formula>$C$17</formula>
    </cfRule>
    <cfRule type="cellIs" dxfId="356" priority="18" operator="between">
      <formula>$C$16</formula>
      <formula>$C$15</formula>
    </cfRule>
    <cfRule type="cellIs" dxfId="355" priority="19" operator="lessThan">
      <formula>$C$16</formula>
    </cfRule>
    <cfRule type="cellIs" dxfId="354" priority="20" operator="greaterThan">
      <formula>$C$17</formula>
    </cfRule>
  </conditionalFormatting>
  <conditionalFormatting sqref="C27:C37">
    <cfRule type="cellIs" dxfId="353" priority="1" operator="between">
      <formula>$C$38</formula>
      <formula>$C$40</formula>
    </cfRule>
    <cfRule type="cellIs" dxfId="352" priority="2" operator="between">
      <formula>$C$39</formula>
      <formula>$C$38</formula>
    </cfRule>
    <cfRule type="cellIs" dxfId="351" priority="3" operator="lessThan">
      <formula>$C$39</formula>
    </cfRule>
    <cfRule type="cellIs" dxfId="350" priority="4" operator="greaterThan">
      <formula>$C$40</formula>
    </cfRule>
  </conditionalFormatting>
  <conditionalFormatting sqref="I4:I14">
    <cfRule type="cellIs" dxfId="349" priority="46" operator="greaterThan">
      <formula>$I$17</formula>
    </cfRule>
    <cfRule type="cellIs" dxfId="348" priority="47" operator="between">
      <formula>$I$15</formula>
      <formula>$I$17</formula>
    </cfRule>
    <cfRule type="cellIs" dxfId="347" priority="48" operator="between">
      <formula>$I$16</formula>
      <formula>$I$15</formula>
    </cfRule>
    <cfRule type="cellIs" dxfId="346" priority="49" operator="lessThan">
      <formula>$I$16</formula>
    </cfRule>
  </conditionalFormatting>
  <conditionalFormatting sqref="I27:I37">
    <cfRule type="cellIs" dxfId="345" priority="25" operator="between">
      <formula>$I$38</formula>
      <formula>$I$40</formula>
    </cfRule>
    <cfRule type="cellIs" dxfId="344" priority="26" operator="between">
      <formula>$I$39</formula>
      <formula>$I$38</formula>
    </cfRule>
    <cfRule type="cellIs" dxfId="343" priority="27" operator="lessThan">
      <formula>$I$39</formula>
    </cfRule>
    <cfRule type="cellIs" dxfId="342" priority="28" operator="greaterThan">
      <formula>$I$40</formula>
    </cfRule>
  </conditionalFormatting>
  <conditionalFormatting sqref="J4:J14">
    <cfRule type="cellIs" dxfId="341" priority="13" operator="between">
      <formula>$J$15</formula>
      <formula>$J$17</formula>
    </cfRule>
    <cfRule type="cellIs" dxfId="340" priority="14" operator="between">
      <formula>$J$16</formula>
      <formula>$J$15</formula>
    </cfRule>
    <cfRule type="cellIs" dxfId="339" priority="15" operator="lessThan">
      <formula>$J$16</formula>
    </cfRule>
    <cfRule type="cellIs" dxfId="338" priority="16" operator="greaterThan">
      <formula>$J$17</formula>
    </cfRule>
  </conditionalFormatting>
  <conditionalFormatting sqref="J27:J37">
    <cfRule type="cellIs" dxfId="337" priority="21" operator="between">
      <formula>$J$38</formula>
      <formula>$J$40</formula>
    </cfRule>
    <cfRule type="cellIs" dxfId="336" priority="22" operator="between">
      <formula>$J$39</formula>
      <formula>$J$38</formula>
    </cfRule>
    <cfRule type="cellIs" dxfId="335" priority="23" operator="lessThan">
      <formula>$J$39</formula>
    </cfRule>
    <cfRule type="cellIs" dxfId="334" priority="24" operator="greaterThan">
      <formula>$J$40</formula>
    </cfRule>
  </conditionalFormatting>
  <conditionalFormatting sqref="P4:P14">
    <cfRule type="cellIs" dxfId="333" priority="106" operator="greaterThanOrEqual">
      <formula>$P$17</formula>
    </cfRule>
    <cfRule type="cellIs" dxfId="332" priority="107" operator="between">
      <formula>$P$15</formula>
      <formula>$P$17</formula>
    </cfRule>
    <cfRule type="cellIs" dxfId="331" priority="108" operator="between">
      <formula>$P$16</formula>
      <formula>$P$15</formula>
    </cfRule>
    <cfRule type="cellIs" dxfId="330" priority="109" operator="lessThan">
      <formula>$P$16</formula>
    </cfRule>
  </conditionalFormatting>
  <conditionalFormatting sqref="P27:P37">
    <cfRule type="cellIs" dxfId="329" priority="38" operator="greaterThan">
      <formula>$P$40</formula>
    </cfRule>
    <cfRule type="cellIs" dxfId="328" priority="39" operator="between">
      <formula>$P$38</formula>
      <formula>$P$40</formula>
    </cfRule>
    <cfRule type="cellIs" dxfId="327" priority="40" operator="between">
      <formula>$P$39</formula>
      <formula>"10.0$AC$15"</formula>
    </cfRule>
    <cfRule type="cellIs" dxfId="326" priority="41" operator="lessThan">
      <formula>$P$39</formula>
    </cfRule>
  </conditionalFormatting>
  <conditionalFormatting sqref="Q4:Q14">
    <cfRule type="cellIs" dxfId="325" priority="9" operator="between">
      <formula>$Q$15</formula>
      <formula>$Q$17</formula>
    </cfRule>
    <cfRule type="cellIs" dxfId="324" priority="10" operator="between">
      <formula>$Q$16</formula>
      <formula>$Q$15</formula>
    </cfRule>
    <cfRule type="cellIs" dxfId="323" priority="11" operator="lessThan">
      <formula>$Q$16</formula>
    </cfRule>
    <cfRule type="cellIs" dxfId="322" priority="12" operator="greaterThan">
      <formula>$Q$17</formula>
    </cfRule>
  </conditionalFormatting>
  <conditionalFormatting sqref="Q27:Q37">
    <cfRule type="cellIs" dxfId="321" priority="5" operator="between">
      <formula>$Q$38</formula>
      <formula>$Q$40</formula>
    </cfRule>
    <cfRule type="cellIs" dxfId="320" priority="6" operator="between">
      <formula>$Q$39</formula>
      <formula>$Q$38</formula>
    </cfRule>
    <cfRule type="cellIs" dxfId="319" priority="7" operator="lessThan">
      <formula>$Q$39</formula>
    </cfRule>
    <cfRule type="cellIs" dxfId="318" priority="8" operator="greaterThan">
      <formula>$Q$40</formula>
    </cfRule>
  </conditionalFormatting>
  <pageMargins left="0.7" right="0.7" top="0.75" bottom="0.75" header="0.3" footer="0.3"/>
  <pageSetup paperSize="9"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G50"/>
  <sheetViews>
    <sheetView topLeftCell="E17" workbookViewId="0">
      <selection activeCell="L41" sqref="L41"/>
    </sheetView>
  </sheetViews>
  <sheetFormatPr defaultRowHeight="13.2"/>
  <cols>
    <col min="1" max="1" width="29.88671875" customWidth="1"/>
    <col min="2" max="6" width="14" customWidth="1"/>
    <col min="7" max="7" width="13.88671875" customWidth="1"/>
    <col min="8" max="8" width="28.5546875" customWidth="1"/>
    <col min="9" max="9" width="17" customWidth="1"/>
    <col min="10" max="12" width="23.88671875" customWidth="1"/>
    <col min="13" max="13" width="25" customWidth="1"/>
    <col min="14" max="14" width="18.5546875" customWidth="1"/>
    <col min="15" max="16" width="17.33203125" customWidth="1"/>
    <col min="17" max="19" width="19.88671875" customWidth="1"/>
    <col min="20" max="20" width="16.6640625" customWidth="1"/>
    <col min="21" max="22" width="10.6640625" customWidth="1"/>
    <col min="23" max="23" width="18.88671875" customWidth="1"/>
    <col min="24" max="24" width="16" customWidth="1"/>
    <col min="25" max="25" width="15.33203125" customWidth="1"/>
    <col min="26" max="26" width="21.88671875" customWidth="1"/>
    <col min="27" max="27" width="17.109375" customWidth="1"/>
    <col min="28" max="28" width="21.33203125" customWidth="1"/>
    <col min="29" max="29" width="11.6640625" customWidth="1"/>
    <col min="30" max="30" width="20.5546875" bestFit="1" customWidth="1"/>
    <col min="31" max="31" width="18" customWidth="1"/>
    <col min="33" max="33" width="19.5546875" customWidth="1"/>
  </cols>
  <sheetData>
    <row r="1" spans="1:23" ht="15.6">
      <c r="A1" s="14" t="s">
        <v>55</v>
      </c>
      <c r="I1" s="14" t="s">
        <v>56</v>
      </c>
      <c r="J1" s="14"/>
      <c r="K1" s="14"/>
      <c r="L1" s="14"/>
      <c r="M1" s="14"/>
      <c r="P1" s="14" t="s">
        <v>57</v>
      </c>
      <c r="W1" s="15"/>
    </row>
    <row r="2" spans="1:23" ht="15" thickBot="1">
      <c r="B2" s="37"/>
      <c r="C2" s="37"/>
      <c r="D2" s="37"/>
      <c r="E2" s="37"/>
      <c r="F2" s="37"/>
    </row>
    <row r="3" spans="1:23" ht="15" thickBot="1">
      <c r="A3" s="45"/>
      <c r="B3" s="66" t="s">
        <v>58</v>
      </c>
      <c r="C3" s="68" t="s">
        <v>59</v>
      </c>
      <c r="D3" s="68" t="s">
        <v>60</v>
      </c>
      <c r="E3" s="68" t="s">
        <v>104</v>
      </c>
      <c r="F3" s="68" t="s">
        <v>105</v>
      </c>
      <c r="G3" s="15"/>
      <c r="H3" s="45"/>
      <c r="I3" s="65" t="s">
        <v>58</v>
      </c>
      <c r="J3" s="68" t="s">
        <v>59</v>
      </c>
      <c r="K3" s="68" t="s">
        <v>60</v>
      </c>
      <c r="L3" s="68" t="s">
        <v>104</v>
      </c>
      <c r="M3" s="68" t="s">
        <v>105</v>
      </c>
      <c r="O3" s="45"/>
      <c r="P3" s="65" t="s">
        <v>58</v>
      </c>
      <c r="Q3" s="68" t="s">
        <v>59</v>
      </c>
      <c r="R3" s="68" t="s">
        <v>60</v>
      </c>
      <c r="S3" s="68" t="s">
        <v>104</v>
      </c>
      <c r="T3" s="68" t="s">
        <v>105</v>
      </c>
    </row>
    <row r="4" spans="1:23">
      <c r="A4" s="16" t="s">
        <v>19</v>
      </c>
      <c r="B4" s="51">
        <v>30.491348205185066</v>
      </c>
      <c r="C4" s="17">
        <v>68.162237391477234</v>
      </c>
      <c r="D4" s="19">
        <v>71.912870516051967</v>
      </c>
      <c r="E4" s="19">
        <v>119.62217680658179</v>
      </c>
      <c r="F4" s="26">
        <f>(E4-D4)/D4</f>
        <v>0.66343209425745886</v>
      </c>
      <c r="G4" s="20"/>
      <c r="H4" s="16" t="s">
        <v>19</v>
      </c>
      <c r="I4" s="39">
        <v>17.157852940014731</v>
      </c>
      <c r="J4" s="17">
        <v>43.38083911882326</v>
      </c>
      <c r="K4" s="17">
        <v>53.629328873126575</v>
      </c>
      <c r="L4" s="17">
        <v>93.765577168051209</v>
      </c>
      <c r="M4" s="26">
        <f>(L4-K4)/K4</f>
        <v>0.748401092056864</v>
      </c>
      <c r="O4" s="16" t="s">
        <v>25</v>
      </c>
      <c r="P4" s="39">
        <v>30.488412410577286</v>
      </c>
      <c r="Q4" s="17">
        <v>22.633686058851524</v>
      </c>
      <c r="R4" s="17">
        <v>18.980844267162549</v>
      </c>
      <c r="S4" s="17">
        <v>32.582635322361348</v>
      </c>
      <c r="T4" s="26">
        <f>(S4-R4)/R4</f>
        <v>0.7166062196048002</v>
      </c>
    </row>
    <row r="5" spans="1:23">
      <c r="A5" s="16" t="s">
        <v>25</v>
      </c>
      <c r="B5" s="52">
        <v>57.190682103501182</v>
      </c>
      <c r="C5" s="17">
        <v>49.149684833065479</v>
      </c>
      <c r="D5" s="19">
        <v>47.210033268351197</v>
      </c>
      <c r="E5" s="19">
        <v>89.088034293513743</v>
      </c>
      <c r="F5" s="26">
        <f>(E5-D5)/D5</f>
        <v>0.88705722334741177</v>
      </c>
      <c r="G5" s="20"/>
      <c r="H5" s="16" t="s">
        <v>21</v>
      </c>
      <c r="I5" s="39">
        <v>32.712191132659619</v>
      </c>
      <c r="J5" s="17">
        <v>85.708430313410332</v>
      </c>
      <c r="K5" s="17">
        <v>49.181637886569852</v>
      </c>
      <c r="L5" s="17">
        <v>66.790459328352838</v>
      </c>
      <c r="M5" s="26">
        <f>(L5-K5)/K5</f>
        <v>0.35803649895505957</v>
      </c>
      <c r="O5" s="16" t="s">
        <v>19</v>
      </c>
      <c r="P5" s="39">
        <v>13.953214983709005</v>
      </c>
      <c r="Q5" s="17">
        <v>26.436476903704687</v>
      </c>
      <c r="R5" s="17">
        <v>20.410284204821117</v>
      </c>
      <c r="S5" s="17">
        <v>29.797463711156531</v>
      </c>
      <c r="T5" s="26">
        <f>(S5-R5)/R5</f>
        <v>0.45992399773238174</v>
      </c>
    </row>
    <row r="6" spans="1:23">
      <c r="A6" s="16" t="s">
        <v>21</v>
      </c>
      <c r="B6" s="52">
        <v>39.715069112700341</v>
      </c>
      <c r="C6" s="17">
        <v>87.628360488085065</v>
      </c>
      <c r="D6" s="19">
        <v>50.90403337969402</v>
      </c>
      <c r="E6" s="19">
        <v>74.96489247459867</v>
      </c>
      <c r="F6" s="26">
        <f>(E6-D6)/D6</f>
        <v>0.47267097511574979</v>
      </c>
      <c r="G6" s="20"/>
      <c r="H6" s="16" t="s">
        <v>24</v>
      </c>
      <c r="I6" s="39">
        <v>33.155589548954104</v>
      </c>
      <c r="J6" s="17">
        <v>46.732425194689114</v>
      </c>
      <c r="K6" s="17">
        <v>60.591858596679167</v>
      </c>
      <c r="L6" s="17">
        <v>62.261204465115014</v>
      </c>
      <c r="M6" s="26">
        <f>(L6-K6)/K6</f>
        <v>2.7550662862936816E-2</v>
      </c>
      <c r="O6" s="16" t="s">
        <v>20</v>
      </c>
      <c r="P6" s="39">
        <v>13.404365666519213</v>
      </c>
      <c r="Q6" s="17">
        <v>11.745115831468954</v>
      </c>
      <c r="R6" s="17">
        <v>13.185445079508799</v>
      </c>
      <c r="S6" s="17">
        <v>20.889202540578687</v>
      </c>
      <c r="T6" s="26">
        <f>(S6-R6)/R6</f>
        <v>0.58426222358182833</v>
      </c>
    </row>
    <row r="7" spans="1:23">
      <c r="A7" s="16" t="s">
        <v>24</v>
      </c>
      <c r="B7" s="52">
        <v>41.016344023283111</v>
      </c>
      <c r="C7" s="17">
        <v>55.24919219246231</v>
      </c>
      <c r="D7" s="19">
        <v>75.665818832680642</v>
      </c>
      <c r="E7" s="19">
        <v>73.9052285940936</v>
      </c>
      <c r="F7" s="26">
        <f>(E7-D7)/D7</f>
        <v>-2.3267973118485965E-2</v>
      </c>
      <c r="G7" s="20"/>
      <c r="H7" s="16" t="s">
        <v>25</v>
      </c>
      <c r="I7" s="39">
        <v>29.594129761424934</v>
      </c>
      <c r="J7" s="17">
        <v>29.429809739724995</v>
      </c>
      <c r="K7" s="17">
        <v>30.934677697905602</v>
      </c>
      <c r="L7" s="17">
        <v>57.729714584377305</v>
      </c>
      <c r="M7" s="26">
        <f>(L7-K7)/K7</f>
        <v>0.86618122057518088</v>
      </c>
      <c r="O7" s="16" t="s">
        <v>22</v>
      </c>
      <c r="P7" s="39">
        <v>7.5768308355511484</v>
      </c>
      <c r="Q7" s="17">
        <v>7.609392883645465</v>
      </c>
      <c r="R7" s="17">
        <v>10.160020320040639</v>
      </c>
      <c r="S7" s="17">
        <v>16.540496338789012</v>
      </c>
      <c r="T7" s="26">
        <f>(S7-R7)/R7</f>
        <v>0.62799835214530875</v>
      </c>
    </row>
    <row r="8" spans="1:23">
      <c r="A8" s="16" t="s">
        <v>26</v>
      </c>
      <c r="B8" s="52">
        <v>27.678474515145254</v>
      </c>
      <c r="C8" s="17">
        <v>59.497499330022308</v>
      </c>
      <c r="D8" s="19">
        <v>36.076623837949768</v>
      </c>
      <c r="E8" s="19">
        <v>58.111129334380692</v>
      </c>
      <c r="F8" s="26">
        <f>(E8-D8)/D8</f>
        <v>0.61076961068769298</v>
      </c>
      <c r="G8" s="20"/>
      <c r="H8" s="16" t="s">
        <v>26</v>
      </c>
      <c r="I8" s="39">
        <v>24.521988173056233</v>
      </c>
      <c r="J8" s="17">
        <v>59.816053140203941</v>
      </c>
      <c r="K8" s="17">
        <v>34.61448621765927</v>
      </c>
      <c r="L8" s="17">
        <v>53.771394859936841</v>
      </c>
      <c r="M8" s="26">
        <f>(L8-K8)/K8</f>
        <v>0.55343616894432746</v>
      </c>
      <c r="O8" s="16" t="s">
        <v>24</v>
      </c>
      <c r="P8" s="39">
        <v>9.0993074801864324</v>
      </c>
      <c r="Q8" s="17">
        <v>9.3062195991060488</v>
      </c>
      <c r="R8" s="17">
        <v>14.769806343951444</v>
      </c>
      <c r="S8" s="17">
        <v>12.652253808227982</v>
      </c>
      <c r="T8" s="26">
        <f>(S8-R8)/R8</f>
        <v>-0.14337036562369321</v>
      </c>
    </row>
    <row r="9" spans="1:23">
      <c r="A9" s="16" t="s">
        <v>22</v>
      </c>
      <c r="B9" s="52">
        <v>41.033788364821241</v>
      </c>
      <c r="C9" s="17">
        <v>35.191869898247951</v>
      </c>
      <c r="D9" s="19">
        <v>49.11093566029497</v>
      </c>
      <c r="E9" s="19">
        <v>54.86241032820805</v>
      </c>
      <c r="F9" s="26">
        <f>(E9-D9)/D9</f>
        <v>0.11711189352401222</v>
      </c>
      <c r="G9" s="20"/>
      <c r="H9" s="16" t="s">
        <v>22</v>
      </c>
      <c r="I9" s="39">
        <v>34.435144970526075</v>
      </c>
      <c r="J9" s="17">
        <v>28.365475907354941</v>
      </c>
      <c r="K9" s="17">
        <v>40.261564368062871</v>
      </c>
      <c r="L9" s="17">
        <v>39.855427401766427</v>
      </c>
      <c r="M9" s="26">
        <f>(L9-K9)/K9</f>
        <v>-1.0087461147401623E-2</v>
      </c>
      <c r="O9" s="16" t="s">
        <v>21</v>
      </c>
      <c r="P9" s="39">
        <v>8.0560816349605666</v>
      </c>
      <c r="Q9" s="17">
        <v>5.6037320855689892</v>
      </c>
      <c r="R9" s="17">
        <v>3.8247566063977749</v>
      </c>
      <c r="S9" s="17">
        <v>11.082963901203295</v>
      </c>
      <c r="T9" s="26">
        <f>(S9-R9)/R9</f>
        <v>1.8976912890782429</v>
      </c>
    </row>
    <row r="10" spans="1:23">
      <c r="A10" s="16" t="s">
        <v>20</v>
      </c>
      <c r="B10" s="52">
        <v>23.940997910215536</v>
      </c>
      <c r="C10" s="17">
        <v>23.418245469132128</v>
      </c>
      <c r="D10" s="19">
        <v>32.839114934072775</v>
      </c>
      <c r="E10" s="19">
        <v>52.539167254763584</v>
      </c>
      <c r="F10" s="26">
        <f>(E10-D10)/D10</f>
        <v>0.59989595822665387</v>
      </c>
      <c r="G10" s="20"/>
      <c r="H10" s="16" t="s">
        <v>20</v>
      </c>
      <c r="I10" s="39">
        <v>10.708389207121872</v>
      </c>
      <c r="J10" s="17">
        <v>11.874044941005536</v>
      </c>
      <c r="K10" s="17">
        <v>20.019560334408702</v>
      </c>
      <c r="L10" s="17">
        <v>32.284567984182139</v>
      </c>
      <c r="M10" s="26">
        <f>(L10-K10)/K10</f>
        <v>0.6126511993718915</v>
      </c>
      <c r="O10" s="16" t="s">
        <v>26</v>
      </c>
      <c r="P10" s="39">
        <v>4.5342978490971673</v>
      </c>
      <c r="Q10" s="17">
        <v>3.271579372344017</v>
      </c>
      <c r="R10" s="17">
        <v>3.4655738557108324</v>
      </c>
      <c r="S10" s="17">
        <v>7.285471354458898</v>
      </c>
      <c r="T10" s="26">
        <f>(S10-R10)/R10</f>
        <v>1.1022409730075011</v>
      </c>
    </row>
    <row r="11" spans="1:23" ht="15" thickBot="1">
      <c r="A11" s="46" t="s">
        <v>23</v>
      </c>
      <c r="B11" s="52">
        <v>22.619675558129977</v>
      </c>
      <c r="C11" s="17">
        <v>24.265829913911016</v>
      </c>
      <c r="D11" s="19">
        <v>29.743665433497078</v>
      </c>
      <c r="E11" s="19">
        <v>27.744861944624951</v>
      </c>
      <c r="F11" s="26">
        <f>(E11-D11)/D11</f>
        <v>-6.7200980771559199E-2</v>
      </c>
      <c r="G11" s="20"/>
      <c r="H11" s="16" t="s">
        <v>23</v>
      </c>
      <c r="I11" s="39">
        <v>14.143430244469853</v>
      </c>
      <c r="J11" s="17">
        <v>15.514140595663946</v>
      </c>
      <c r="K11" s="17">
        <v>23.163891928122936</v>
      </c>
      <c r="L11" s="17">
        <v>24.149861834925076</v>
      </c>
      <c r="M11" s="26">
        <f>(L11-K11)/K11</f>
        <v>4.2564950219142084E-2</v>
      </c>
      <c r="O11" s="16" t="s">
        <v>23</v>
      </c>
      <c r="P11" s="39">
        <v>8.7695737857699907</v>
      </c>
      <c r="Q11" s="17">
        <v>9.1077319172902076</v>
      </c>
      <c r="R11" s="17">
        <v>7.1230784533293976</v>
      </c>
      <c r="S11" s="17">
        <v>4.5551265879234988</v>
      </c>
      <c r="T11" s="26">
        <f>(S11-R11)/R11</f>
        <v>-0.36051152352612553</v>
      </c>
    </row>
    <row r="12" spans="1:23" ht="14.4">
      <c r="A12" s="15" t="s">
        <v>15</v>
      </c>
      <c r="B12" s="40">
        <f>MEDIAN(B4:B11)</f>
        <v>35.103208658942705</v>
      </c>
      <c r="C12" s="40">
        <f>MEDIAN(C4:C11)</f>
        <v>52.199438512763891</v>
      </c>
      <c r="D12" s="40">
        <f>MEDIAN(D4:D11)</f>
        <v>48.160484464323083</v>
      </c>
      <c r="E12" s="40">
        <f>MEDIAN(E4:E11)</f>
        <v>66.008178964237146</v>
      </c>
      <c r="F12" s="26">
        <f t="shared" ref="F5:F12" si="0">(E12-D12)/D12</f>
        <v>0.37058793528407086</v>
      </c>
      <c r="H12" s="287" t="s">
        <v>15</v>
      </c>
      <c r="I12" s="288">
        <f>MEDIAN(I4:I11)</f>
        <v>27.058058967240584</v>
      </c>
      <c r="J12" s="288">
        <f>MEDIAN(J4:J11)</f>
        <v>36.405324429274131</v>
      </c>
      <c r="K12" s="288">
        <f>MEDIAN(K4:K11)</f>
        <v>37.43802529286107</v>
      </c>
      <c r="L12" s="288">
        <f>MEDIAN(L4:L11)</f>
        <v>55.750554722157077</v>
      </c>
      <c r="M12" s="26">
        <f t="shared" ref="M5:M12" si="1">(L12-K12)/K12</f>
        <v>0.48914250380582869</v>
      </c>
      <c r="O12" s="287" t="s">
        <v>15</v>
      </c>
      <c r="P12" s="288">
        <f>MEDIAN(P4:P11)</f>
        <v>8.9344406329782124</v>
      </c>
      <c r="Q12" s="288">
        <f>MEDIAN(Q4:Q11)</f>
        <v>9.2069757581981282</v>
      </c>
      <c r="R12" s="288">
        <f>MEDIAN(R4:R11)</f>
        <v>11.67273269977472</v>
      </c>
      <c r="S12" s="288">
        <f>MEDIAN(S4:S11)</f>
        <v>14.596375073508497</v>
      </c>
      <c r="T12" s="26">
        <f t="shared" ref="T5:T12" si="2">(S12-R12)/R12</f>
        <v>0.25046768815242404</v>
      </c>
    </row>
    <row r="13" spans="1:23" ht="14.4">
      <c r="A13" s="15" t="s">
        <v>16</v>
      </c>
      <c r="B13" s="39">
        <f>QUARTILE(B4:B11,1)</f>
        <v>26.744105363912823</v>
      </c>
      <c r="C13" s="39">
        <f>QUARTILE(C4:C11,1)</f>
        <v>32.460359902163717</v>
      </c>
      <c r="D13" s="39">
        <f>QUARTILE(D4:D11,1)</f>
        <v>35.267246611980518</v>
      </c>
      <c r="E13" s="39">
        <f>QUARTILE(E4:E11,1)</f>
        <v>54.281599559846931</v>
      </c>
      <c r="F13" s="17"/>
      <c r="H13" s="15" t="s">
        <v>16</v>
      </c>
      <c r="I13" s="39">
        <f>QUARTILE(I4:I11,1)</f>
        <v>16.404247266128511</v>
      </c>
      <c r="J13" s="39">
        <f>QUARTILE(J4:J11,1)</f>
        <v>25.152642079432191</v>
      </c>
      <c r="K13" s="39">
        <f>QUARTILE(K4:K11,1)</f>
        <v>28.991981255459937</v>
      </c>
      <c r="L13" s="39">
        <f>QUARTILE(L4:L11,1)</f>
        <v>37.962712547370359</v>
      </c>
      <c r="M13" s="17"/>
      <c r="O13" s="15" t="s">
        <v>16</v>
      </c>
      <c r="P13" s="39">
        <f>QUARTILE(P4:P11,1)</f>
        <v>7.9362689351082123</v>
      </c>
      <c r="Q13" s="39">
        <f>QUARTILE(Q4:Q11,1)</f>
        <v>7.1079776841263458</v>
      </c>
      <c r="R13" s="39">
        <f>QUARTILE(R4:R11,1)</f>
        <v>6.2984979915964914</v>
      </c>
      <c r="S13" s="39">
        <f>QUARTILE(S4:S11,1)</f>
        <v>10.133590764517194</v>
      </c>
    </row>
    <row r="14" spans="1:23" ht="14.4">
      <c r="A14" s="15" t="s">
        <v>17</v>
      </c>
      <c r="B14" s="39">
        <f>QUARTILE(B4:B11,3)</f>
        <v>41.020705108667642</v>
      </c>
      <c r="C14" s="39">
        <f>QUARTILE(C4:C11,3)</f>
        <v>61.663683845386039</v>
      </c>
      <c r="D14" s="39">
        <f>QUARTILE(D4:D11,3)</f>
        <v>56.156242663783509</v>
      </c>
      <c r="E14" s="39">
        <f>QUARTILE(E4:E11,3)</f>
        <v>78.495677929327442</v>
      </c>
      <c r="F14" s="17"/>
      <c r="H14" s="15" t="s">
        <v>17</v>
      </c>
      <c r="I14" s="39">
        <f>QUARTILE(I4:I11,3)</f>
        <v>32.82304073673324</v>
      </c>
      <c r="J14" s="39">
        <f>QUARTILE(J4:J11,3)</f>
        <v>50.003332181067819</v>
      </c>
      <c r="K14" s="39">
        <f>QUARTILE(K4:K11,3)</f>
        <v>50.293560633209033</v>
      </c>
      <c r="L14" s="39">
        <f>QUARTILE(L4:L11,3)</f>
        <v>63.393518180924474</v>
      </c>
      <c r="M14" s="17"/>
      <c r="O14" s="15" t="s">
        <v>17</v>
      </c>
      <c r="P14" s="39">
        <f>QUARTILE(P4:P11,3)</f>
        <v>13.541577995816661</v>
      </c>
      <c r="Q14" s="39">
        <f>QUARTILE(Q4:Q11,3)</f>
        <v>14.467258388314598</v>
      </c>
      <c r="R14" s="39">
        <f>QUARTILE(R4:R11,3)</f>
        <v>15.822565824754221</v>
      </c>
      <c r="S14" s="39">
        <f>QUARTILE(S4:S11,3)</f>
        <v>23.116267833223148</v>
      </c>
    </row>
    <row r="15" spans="1:23" ht="14.4">
      <c r="A15" s="15"/>
      <c r="B15" s="41"/>
      <c r="C15" s="21"/>
      <c r="D15" s="21"/>
      <c r="E15" s="21"/>
      <c r="F15" s="21"/>
      <c r="H15" s="15"/>
      <c r="I15" s="41"/>
      <c r="J15" s="21"/>
      <c r="K15" s="21"/>
      <c r="L15" s="21"/>
      <c r="M15" s="21"/>
      <c r="O15" s="15"/>
      <c r="P15" s="41"/>
    </row>
    <row r="16" spans="1:23" s="19" customFormat="1" ht="14.4">
      <c r="A16" s="31"/>
      <c r="B16" s="47"/>
      <c r="H16" s="31"/>
      <c r="I16" s="47"/>
      <c r="O16" s="31"/>
      <c r="P16" s="47"/>
    </row>
    <row r="17" spans="1:33" s="19" customFormat="1" ht="14.4">
      <c r="A17" s="31"/>
      <c r="B17" s="47"/>
      <c r="H17" s="31"/>
      <c r="I17" s="47"/>
      <c r="O17" s="31"/>
      <c r="P17" s="47"/>
    </row>
    <row r="18" spans="1:33" s="19" customFormat="1" ht="14.4">
      <c r="A18" s="31"/>
      <c r="B18" s="47"/>
      <c r="H18" s="31"/>
      <c r="I18" s="47"/>
      <c r="O18" s="31"/>
      <c r="P18" s="47"/>
    </row>
    <row r="19" spans="1:33" s="19" customFormat="1" ht="15" thickBot="1">
      <c r="A19" s="31"/>
      <c r="B19" s="48"/>
      <c r="H19" s="31"/>
      <c r="I19" s="48"/>
      <c r="O19" s="31"/>
      <c r="P19" s="48"/>
    </row>
    <row r="21" spans="1:33" ht="15.6">
      <c r="A21" s="14" t="s">
        <v>61</v>
      </c>
      <c r="H21" s="14" t="s">
        <v>62</v>
      </c>
      <c r="O21" s="14"/>
      <c r="AD21" s="22"/>
      <c r="AE21" s="23"/>
      <c r="AF21" s="23"/>
      <c r="AG21" s="23"/>
    </row>
    <row r="22" spans="1:33" ht="15" thickBot="1">
      <c r="B22" s="37"/>
      <c r="C22" s="37"/>
      <c r="D22" s="37"/>
      <c r="E22" s="37"/>
      <c r="F22" s="37"/>
      <c r="I22" s="42"/>
      <c r="J22" s="37"/>
      <c r="K22" s="37"/>
      <c r="L22" s="37"/>
    </row>
    <row r="23" spans="1:33" ht="15" thickBot="1">
      <c r="A23" s="15" t="s">
        <v>1</v>
      </c>
      <c r="B23" s="66" t="s">
        <v>58</v>
      </c>
      <c r="C23" s="68" t="s">
        <v>59</v>
      </c>
      <c r="D23" s="68" t="s">
        <v>60</v>
      </c>
      <c r="E23" s="68" t="s">
        <v>104</v>
      </c>
      <c r="F23" s="68" t="s">
        <v>105</v>
      </c>
      <c r="H23" s="38" t="s">
        <v>1</v>
      </c>
      <c r="I23" s="27" t="s">
        <v>58</v>
      </c>
      <c r="J23" s="68" t="s">
        <v>59</v>
      </c>
      <c r="K23" s="68" t="s">
        <v>60</v>
      </c>
      <c r="L23" s="68" t="s">
        <v>104</v>
      </c>
      <c r="M23" s="68" t="s">
        <v>105</v>
      </c>
      <c r="N23" s="43"/>
      <c r="O23" s="68"/>
    </row>
    <row r="24" spans="1:33">
      <c r="A24" s="53" t="s">
        <v>24</v>
      </c>
      <c r="B24" s="77">
        <v>2.465842866768079</v>
      </c>
      <c r="C24" s="67">
        <v>4.8433856649622564</v>
      </c>
      <c r="D24" s="356">
        <v>6.0559570430780418</v>
      </c>
      <c r="E24" s="356">
        <v>7.3302740317511326</v>
      </c>
      <c r="F24" s="26">
        <f>(E24-D24)/D24</f>
        <v>0.21042371661629186</v>
      </c>
      <c r="H24" s="16" t="s">
        <v>24</v>
      </c>
      <c r="I24" s="17">
        <v>1.9101599672147089</v>
      </c>
      <c r="J24" s="40">
        <v>4.0476865914327425</v>
      </c>
      <c r="K24" s="358">
        <v>5.1812076924112125</v>
      </c>
      <c r="L24" s="358">
        <v>6.3595984750352281</v>
      </c>
      <c r="M24" s="26">
        <f>(L24-K24)/K24</f>
        <v>0.22743554255699414</v>
      </c>
      <c r="N24" s="18"/>
    </row>
    <row r="25" spans="1:33">
      <c r="A25" s="50" t="s">
        <v>21</v>
      </c>
      <c r="B25" s="67">
        <v>1.7666845690702999</v>
      </c>
      <c r="C25" s="67">
        <v>2.7318193917148821</v>
      </c>
      <c r="D25" s="356">
        <v>1.4603616133518778</v>
      </c>
      <c r="E25" s="356">
        <v>3.6484291103340034</v>
      </c>
      <c r="F25" s="26">
        <f>(E25-D25)/D25</f>
        <v>1.4983052669810937</v>
      </c>
      <c r="H25" s="16" t="s">
        <v>19</v>
      </c>
      <c r="I25" s="17">
        <v>1.9303394592110588</v>
      </c>
      <c r="J25" s="39">
        <v>2.7304659023129432</v>
      </c>
      <c r="K25" s="47">
        <v>2.8612547950683807</v>
      </c>
      <c r="L25" s="47">
        <v>4.6310852591311642</v>
      </c>
      <c r="M25" s="26">
        <f>(L25-K25)/K25</f>
        <v>0.61855045804142961</v>
      </c>
      <c r="N25" s="18"/>
    </row>
    <row r="26" spans="1:33">
      <c r="A26" s="50" t="s">
        <v>22</v>
      </c>
      <c r="B26" s="67">
        <v>1.2396150615759809</v>
      </c>
      <c r="C26" s="67">
        <v>1.886626334788132</v>
      </c>
      <c r="D26" s="356">
        <v>2.0770484890723475</v>
      </c>
      <c r="E26" s="356">
        <v>3.6302362751050046</v>
      </c>
      <c r="F26" s="26">
        <f>(E26-D26)/D26</f>
        <v>0.74778600220659397</v>
      </c>
      <c r="H26" s="16" t="s">
        <v>25</v>
      </c>
      <c r="I26" s="17">
        <v>2.0823784947093635</v>
      </c>
      <c r="J26" s="39">
        <v>2.2466175104127766</v>
      </c>
      <c r="K26" s="47">
        <v>1.7686471232806329</v>
      </c>
      <c r="L26" s="47">
        <v>4.2613741243878227</v>
      </c>
      <c r="M26" s="26">
        <f>(L26-K26)/K26</f>
        <v>1.4093975945204229</v>
      </c>
      <c r="N26" s="18"/>
    </row>
    <row r="27" spans="1:33">
      <c r="A27" s="50" t="s">
        <v>26</v>
      </c>
      <c r="B27" s="67">
        <v>0.66526377708761519</v>
      </c>
      <c r="C27" s="67">
        <v>1.2703473094740065</v>
      </c>
      <c r="D27" s="356">
        <v>1.6461475814626454</v>
      </c>
      <c r="E27" s="356">
        <v>3.4873583260680037</v>
      </c>
      <c r="F27" s="26">
        <f>(E27-D27)/D27</f>
        <v>1.1184967650162898</v>
      </c>
      <c r="H27" s="360" t="s">
        <v>26</v>
      </c>
      <c r="I27" s="361">
        <v>1.9432705067559286</v>
      </c>
      <c r="J27" s="39">
        <v>2.9235390135840151</v>
      </c>
      <c r="K27" s="47">
        <v>1.9060656206409581</v>
      </c>
      <c r="L27" s="47">
        <v>3.8844337790361427</v>
      </c>
      <c r="M27" s="26">
        <f>(L27-K27)/K27</f>
        <v>1.0379328691369571</v>
      </c>
      <c r="N27" s="18"/>
    </row>
    <row r="28" spans="1:33">
      <c r="A28" s="50" t="s">
        <v>19</v>
      </c>
      <c r="B28" s="67">
        <v>0.48759439627130557</v>
      </c>
      <c r="C28" s="67">
        <v>0.3114851878852144</v>
      </c>
      <c r="D28" s="356">
        <v>2.2363830582143667</v>
      </c>
      <c r="E28" s="356">
        <v>3.2293140491536976</v>
      </c>
      <c r="F28" s="26">
        <f>(E28-D28)/D28</f>
        <v>0.44398967667557526</v>
      </c>
      <c r="H28" s="16" t="s">
        <v>21</v>
      </c>
      <c r="I28" s="17">
        <v>3.1093648415637283</v>
      </c>
      <c r="J28" s="39">
        <v>5.4636387834297642</v>
      </c>
      <c r="K28" s="47">
        <v>2.2948539638386647</v>
      </c>
      <c r="L28" s="47">
        <v>3.6484291103340034</v>
      </c>
      <c r="M28" s="26">
        <f>(L28-K28)/K28</f>
        <v>0.58983062444251433</v>
      </c>
      <c r="N28" s="18"/>
    </row>
    <row r="29" spans="1:33">
      <c r="A29" s="50" t="s">
        <v>25</v>
      </c>
      <c r="B29" s="67">
        <v>2.9392423729151309</v>
      </c>
      <c r="C29" s="67">
        <v>2.6112001765762534</v>
      </c>
      <c r="D29" s="356">
        <v>1.3042537445421429</v>
      </c>
      <c r="E29" s="356">
        <v>2.8057562304137642</v>
      </c>
      <c r="F29" s="26">
        <f>(E29-D29)/D29</f>
        <v>1.1512349434723856</v>
      </c>
      <c r="H29" s="16" t="s">
        <v>22</v>
      </c>
      <c r="I29" s="17">
        <v>0.67040406391354057</v>
      </c>
      <c r="J29" s="39">
        <v>1.0062007118870038</v>
      </c>
      <c r="K29" s="47">
        <v>0.90088850128439169</v>
      </c>
      <c r="L29" s="47">
        <v>1.6974142310217937</v>
      </c>
      <c r="M29" s="26">
        <f>(L29-K29)/K29</f>
        <v>0.88415572915160945</v>
      </c>
      <c r="N29" s="18"/>
    </row>
    <row r="30" spans="1:33">
      <c r="A30" s="50" t="s">
        <v>20</v>
      </c>
      <c r="B30" s="67">
        <v>0.97052946291013942</v>
      </c>
      <c r="C30" s="67">
        <v>1.066532292438229</v>
      </c>
      <c r="D30" s="356">
        <v>1.0525720106388998</v>
      </c>
      <c r="E30" s="356">
        <v>2.2658198071042106</v>
      </c>
      <c r="F30" s="26">
        <f>(E30-D30)/D30</f>
        <v>1.1526506350181993</v>
      </c>
      <c r="H30" s="16" t="s">
        <v>20</v>
      </c>
      <c r="I30" s="17">
        <v>0.45761703555684363</v>
      </c>
      <c r="J30" s="39">
        <v>0.64408699720958784</v>
      </c>
      <c r="K30" s="47">
        <v>0.71680531190462715</v>
      </c>
      <c r="L30" s="47">
        <v>1.3173370971536109</v>
      </c>
      <c r="M30" s="26">
        <f>(L30-K30)/K30</f>
        <v>0.83778925082643096</v>
      </c>
      <c r="N30" s="18"/>
    </row>
    <row r="31" spans="1:33">
      <c r="A31" s="283" t="s">
        <v>23</v>
      </c>
      <c r="B31" s="284">
        <v>0.74428117000999927</v>
      </c>
      <c r="C31" s="284">
        <v>0.93330115053503904</v>
      </c>
      <c r="D31" s="357">
        <v>1.2513516201794888</v>
      </c>
      <c r="E31" s="357">
        <v>1.0193290266681958</v>
      </c>
      <c r="F31" s="26">
        <f>(E31-D31)/D31</f>
        <v>-0.18541758349105153</v>
      </c>
      <c r="H31" s="280" t="s">
        <v>23</v>
      </c>
      <c r="I31" s="281">
        <v>0.2588804069599997</v>
      </c>
      <c r="J31" s="282">
        <v>0.16091399147155844</v>
      </c>
      <c r="K31" s="359">
        <v>0.35294532876857376</v>
      </c>
      <c r="L31" s="359">
        <v>1.2423072512518634</v>
      </c>
      <c r="M31" s="26">
        <f>(L31-K31)/K31</f>
        <v>2.5198291349719044</v>
      </c>
      <c r="N31" s="18"/>
    </row>
    <row r="32" spans="1:33" ht="14.4">
      <c r="A32" s="15" t="s">
        <v>15</v>
      </c>
      <c r="B32" s="30">
        <f>MEDIAN(B24:B31)</f>
        <v>1.1050722622430602</v>
      </c>
      <c r="C32" s="30">
        <f>MEDIAN(C24:C31)</f>
        <v>1.5784868221310693</v>
      </c>
      <c r="D32" s="30">
        <f>MEDIAN(D24:D31)</f>
        <v>1.5532545974072616</v>
      </c>
      <c r="E32" s="30">
        <f>MEDIAN(E24:E31)</f>
        <v>3.3583361876108508</v>
      </c>
      <c r="F32" s="26">
        <f t="shared" ref="F25:F32" si="3">(E32-D32)/D32</f>
        <v>1.1621285996620803</v>
      </c>
      <c r="H32" s="31" t="s">
        <v>15</v>
      </c>
      <c r="I32" s="285">
        <f>MEDIAN(I24:I31)</f>
        <v>1.920249713212884</v>
      </c>
      <c r="J32" s="286">
        <f>MEDIAN(J24:J31)</f>
        <v>2.4885417063628599</v>
      </c>
      <c r="K32" s="286">
        <f>MEDIAN(K24:K31)</f>
        <v>1.8373563719607955</v>
      </c>
      <c r="L32" s="286">
        <f>MEDIAN(L24:L31)</f>
        <v>3.7664314446850731</v>
      </c>
      <c r="M32" s="26">
        <f t="shared" ref="M25:M32" si="4">(L32-K32)/K32</f>
        <v>1.0499188410931961</v>
      </c>
      <c r="N32" s="18"/>
      <c r="O32" s="15"/>
    </row>
    <row r="33" spans="1:28" ht="14.4">
      <c r="A33" s="15" t="s">
        <v>16</v>
      </c>
      <c r="B33" s="30">
        <f>QUARTILE(B24:B31,1)</f>
        <v>0.7245268217794032</v>
      </c>
      <c r="C33" s="30">
        <f>QUARTILE(C24:C31,1)</f>
        <v>1.0332245069624315</v>
      </c>
      <c r="D33" s="30">
        <f>QUARTILE(D24:D31,1)</f>
        <v>1.2910282134514794</v>
      </c>
      <c r="E33" s="30">
        <f>QUARTILE(E24:E31,1)</f>
        <v>2.6707721245863758</v>
      </c>
      <c r="F33" s="29"/>
      <c r="H33" s="31" t="s">
        <v>16</v>
      </c>
      <c r="I33" s="17">
        <f>QUARTILE(I24:I31,1)</f>
        <v>0.61720730682436631</v>
      </c>
      <c r="J33" s="44">
        <f>QUARTILE(J24:J31,1)</f>
        <v>0.91567228321764982</v>
      </c>
      <c r="K33" s="44">
        <f>QUARTILE(K24:K31,1)</f>
        <v>0.85486770393945055</v>
      </c>
      <c r="L33" s="44">
        <f>QUARTILE(L24:L31,1)</f>
        <v>1.6023949475547479</v>
      </c>
    </row>
    <row r="34" spans="1:28" ht="14.4">
      <c r="A34" s="15" t="s">
        <v>17</v>
      </c>
      <c r="B34" s="30">
        <f>QUARTILE(B24:B31,3)</f>
        <v>1.9414741434947447</v>
      </c>
      <c r="C34" s="30">
        <f>QUARTILE(C24:C31,3)</f>
        <v>2.6413549803609104</v>
      </c>
      <c r="D34" s="30">
        <f>QUARTILE(D24:D31,3)</f>
        <v>2.1168821313578521</v>
      </c>
      <c r="E34" s="30">
        <f>QUARTILE(E24:E31,3)</f>
        <v>3.6347844839122541</v>
      </c>
      <c r="F34" s="29"/>
      <c r="H34" s="31" t="s">
        <v>17</v>
      </c>
      <c r="I34" s="17">
        <f>QUARTILE(I24:I31,3)</f>
        <v>1.9780475037442873</v>
      </c>
      <c r="J34" s="44">
        <f>QUARTILE(J24:J31,3)</f>
        <v>3.2045759080461971</v>
      </c>
      <c r="K34" s="44">
        <f>QUARTILE(K24:K31,3)</f>
        <v>2.4364541716460937</v>
      </c>
      <c r="L34" s="44">
        <f>QUARTILE(L24:L31,3)</f>
        <v>4.3538019080736579</v>
      </c>
    </row>
    <row r="35" spans="1:28" ht="14.4">
      <c r="A35" s="15"/>
      <c r="B35" s="73"/>
      <c r="C35" s="15"/>
      <c r="D35" s="15"/>
      <c r="E35" s="15"/>
      <c r="F35" s="15"/>
      <c r="G35" s="18"/>
      <c r="H35" s="18"/>
      <c r="I35" s="18"/>
      <c r="J35" s="18"/>
      <c r="K35" s="18"/>
      <c r="L35" s="18"/>
      <c r="M35" s="18"/>
      <c r="N35" s="21"/>
      <c r="Q35" s="15"/>
      <c r="R35" s="15"/>
      <c r="S35" s="15"/>
      <c r="T35" s="15"/>
      <c r="U35" s="18"/>
      <c r="V35" s="18"/>
      <c r="W35" s="18"/>
      <c r="X35" s="18"/>
      <c r="Y35" s="41"/>
    </row>
    <row r="36" spans="1:28" s="19" customFormat="1" ht="14.4">
      <c r="A36"/>
      <c r="B36" s="69"/>
      <c r="C36"/>
      <c r="D36"/>
      <c r="E36"/>
      <c r="F36"/>
      <c r="G36"/>
      <c r="H36"/>
      <c r="I36"/>
      <c r="J36"/>
      <c r="K36"/>
      <c r="L36"/>
      <c r="M36"/>
      <c r="N36"/>
      <c r="Q36" s="31"/>
      <c r="R36" s="31"/>
      <c r="S36" s="31"/>
      <c r="Y36" s="47"/>
      <c r="Z36"/>
      <c r="AA36"/>
      <c r="AB36" s="31"/>
    </row>
    <row r="37" spans="1:28" s="19" customFormat="1" ht="14.4" hidden="1">
      <c r="A37" s="70" t="s">
        <v>19</v>
      </c>
      <c r="B37" s="69">
        <v>0.48759439627130557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Q37" s="31"/>
      <c r="R37" s="31"/>
      <c r="S37" s="31"/>
      <c r="Y37" s="47"/>
      <c r="Z37"/>
      <c r="AA37"/>
      <c r="AB37" s="31"/>
    </row>
    <row r="38" spans="1:28" s="19" customFormat="1" ht="14.4" hidden="1">
      <c r="A38" s="71" t="s">
        <v>20</v>
      </c>
      <c r="B38" s="69">
        <v>0.97052946291013942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Q38" s="31"/>
      <c r="R38" s="31"/>
      <c r="S38" s="31"/>
      <c r="Y38" s="47"/>
      <c r="Z38"/>
      <c r="AA38"/>
      <c r="AB38" s="31"/>
    </row>
    <row r="39" spans="1:28" s="19" customFormat="1" ht="15" hidden="1" thickBot="1">
      <c r="A39" s="71" t="s">
        <v>21</v>
      </c>
      <c r="B39" s="69">
        <v>1.7666845690702999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/>
      <c r="O39"/>
      <c r="Q39" s="31"/>
      <c r="R39" s="31"/>
      <c r="S39" s="31"/>
      <c r="Y39" s="48"/>
      <c r="Z39"/>
      <c r="AA39"/>
      <c r="AB39" s="31"/>
    </row>
    <row r="40" spans="1:28" ht="14.4" hidden="1">
      <c r="A40" s="71" t="s">
        <v>22</v>
      </c>
      <c r="B40" s="69">
        <v>1.2396150615759809</v>
      </c>
      <c r="M40" s="15"/>
      <c r="O40" s="15"/>
    </row>
    <row r="41" spans="1:28" hidden="1">
      <c r="A41" s="71" t="s">
        <v>23</v>
      </c>
      <c r="B41" s="74">
        <v>0.74428117000999927</v>
      </c>
      <c r="N41" s="17"/>
      <c r="O41" s="26"/>
    </row>
    <row r="42" spans="1:28" ht="14.4" hidden="1">
      <c r="A42" s="71" t="s">
        <v>24</v>
      </c>
      <c r="B42" s="75">
        <v>2.465842866768079</v>
      </c>
      <c r="C42" s="15"/>
      <c r="D42" s="15"/>
      <c r="E42" s="15"/>
      <c r="F42" s="15"/>
      <c r="G42" s="15"/>
      <c r="N42" s="17"/>
      <c r="O42" s="26"/>
    </row>
    <row r="43" spans="1:28" hidden="1">
      <c r="A43" s="71" t="s">
        <v>25</v>
      </c>
      <c r="B43" s="76">
        <v>2.9392423729151309</v>
      </c>
      <c r="G43" s="28"/>
      <c r="N43" s="17"/>
      <c r="O43" s="26"/>
    </row>
    <row r="44" spans="1:28" ht="13.8" hidden="1" thickBot="1">
      <c r="A44" s="72" t="s">
        <v>26</v>
      </c>
      <c r="B44" s="74">
        <v>0.66526377708761519</v>
      </c>
      <c r="G44" s="28"/>
      <c r="N44" s="17"/>
      <c r="O44" s="26"/>
    </row>
    <row r="45" spans="1:28">
      <c r="G45" s="28"/>
      <c r="N45" s="17"/>
      <c r="O45" s="26"/>
    </row>
    <row r="46" spans="1:28">
      <c r="G46" s="28"/>
      <c r="N46" s="17"/>
      <c r="O46" s="26"/>
    </row>
    <row r="47" spans="1:28">
      <c r="G47" s="28"/>
      <c r="N47" s="17"/>
      <c r="O47" s="26"/>
    </row>
    <row r="48" spans="1:28" ht="14.4">
      <c r="G48" s="28"/>
      <c r="M48" s="49"/>
      <c r="N48" s="17"/>
      <c r="O48" s="26"/>
    </row>
    <row r="49" spans="7:15">
      <c r="G49" s="34"/>
      <c r="N49" s="17"/>
      <c r="O49" s="26"/>
    </row>
    <row r="50" spans="7:15" ht="6" customHeight="1">
      <c r="G50" s="28"/>
    </row>
  </sheetData>
  <sortState xmlns:xlrd2="http://schemas.microsoft.com/office/spreadsheetml/2017/richdata2" ref="H24:M31">
    <sortCondition descending="1" ref="L24:L31"/>
  </sortState>
  <conditionalFormatting sqref="B4:B11">
    <cfRule type="cellIs" dxfId="317" priority="58" operator="between">
      <formula>$B$12</formula>
      <formula>$B$14</formula>
    </cfRule>
    <cfRule type="cellIs" dxfId="316" priority="59" operator="between">
      <formula>$B$13</formula>
      <formula>$B$12</formula>
    </cfRule>
    <cfRule type="cellIs" dxfId="315" priority="60" operator="lessThan">
      <formula>$B$13</formula>
    </cfRule>
    <cfRule type="cellIs" dxfId="314" priority="61" operator="greaterThan">
      <formula>$B$14</formula>
    </cfRule>
  </conditionalFormatting>
  <conditionalFormatting sqref="B24:C31">
    <cfRule type="cellIs" dxfId="313" priority="128" operator="between">
      <formula>#REF!</formula>
      <formula>#REF!</formula>
    </cfRule>
    <cfRule type="cellIs" dxfId="312" priority="129" operator="between">
      <formula>#REF!</formula>
      <formula>#REF!</formula>
    </cfRule>
    <cfRule type="cellIs" dxfId="311" priority="131" operator="between">
      <formula>#REF!</formula>
      <formula>#REF!</formula>
    </cfRule>
    <cfRule type="cellIs" dxfId="310" priority="132" operator="lessThan">
      <formula>#REF!</formula>
    </cfRule>
    <cfRule type="cellIs" dxfId="309" priority="133" operator="greaterThan">
      <formula>#REF!</formula>
    </cfRule>
  </conditionalFormatting>
  <conditionalFormatting sqref="C4:C11">
    <cfRule type="cellIs" dxfId="308" priority="33" operator="between">
      <formula>$C$12</formula>
      <formula>$C$14</formula>
    </cfRule>
    <cfRule type="cellIs" dxfId="307" priority="34" operator="between">
      <formula>$C$13</formula>
      <formula>$C$12</formula>
    </cfRule>
    <cfRule type="cellIs" dxfId="306" priority="35" operator="lessThan">
      <formula>$C$13</formula>
    </cfRule>
    <cfRule type="cellIs" dxfId="305" priority="36" operator="greaterThan">
      <formula>$C$14</formula>
    </cfRule>
  </conditionalFormatting>
  <conditionalFormatting sqref="C24:C31">
    <cfRule type="cellIs" dxfId="304" priority="21" operator="between">
      <formula>$C$32</formula>
      <formula>$C$34</formula>
    </cfRule>
    <cfRule type="cellIs" dxfId="303" priority="22" operator="between">
      <formula>$C$33</formula>
      <formula>$C$32</formula>
    </cfRule>
    <cfRule type="cellIs" dxfId="302" priority="23" operator="lessThan">
      <formula>$C$33</formula>
    </cfRule>
    <cfRule type="cellIs" dxfId="301" priority="24" operator="greaterThan">
      <formula>$C$34</formula>
    </cfRule>
  </conditionalFormatting>
  <conditionalFormatting sqref="I24:I31">
    <cfRule type="cellIs" dxfId="296" priority="74" operator="between">
      <formula>$I$32</formula>
      <formula>$I$34</formula>
    </cfRule>
    <cfRule type="cellIs" dxfId="295" priority="75" operator="between">
      <formula>$I$33</formula>
      <formula>$I$32</formula>
    </cfRule>
    <cfRule type="cellIs" dxfId="294" priority="98" operator="lessThan">
      <formula>$I$33</formula>
    </cfRule>
    <cfRule type="cellIs" dxfId="293" priority="99" operator="greaterThan">
      <formula>$I$34</formula>
    </cfRule>
  </conditionalFormatting>
  <conditionalFormatting sqref="J4:J11">
    <cfRule type="cellIs" dxfId="292" priority="29" operator="between">
      <formula>$J$12</formula>
      <formula>$J$14</formula>
    </cfRule>
    <cfRule type="cellIs" dxfId="291" priority="30" operator="between">
      <formula>$J$13</formula>
      <formula>$J$12</formula>
    </cfRule>
    <cfRule type="cellIs" dxfId="290" priority="31" operator="lessThan">
      <formula>$J$13</formula>
    </cfRule>
    <cfRule type="cellIs" dxfId="289" priority="32" operator="greaterThan">
      <formula>$J$14</formula>
    </cfRule>
  </conditionalFormatting>
  <conditionalFormatting sqref="J24:J31">
    <cfRule type="cellIs" dxfId="288" priority="17" operator="between">
      <formula>$J$32</formula>
      <formula>$J$34</formula>
    </cfRule>
    <cfRule type="cellIs" dxfId="287" priority="18" operator="between">
      <formula>$J$33</formula>
      <formula>$J$32</formula>
    </cfRule>
    <cfRule type="cellIs" dxfId="286" priority="19" operator="lessThan">
      <formula>$J$33</formula>
    </cfRule>
    <cfRule type="cellIs" dxfId="285" priority="20" operator="greaterThan">
      <formula>$J$34</formula>
    </cfRule>
  </conditionalFormatting>
  <conditionalFormatting sqref="P4:P11">
    <cfRule type="cellIs" dxfId="276" priority="124" operator="greaterThanOrEqual">
      <formula>#REF!</formula>
    </cfRule>
    <cfRule type="cellIs" dxfId="275" priority="125" operator="between">
      <formula>#REF!</formula>
      <formula>#REF!</formula>
    </cfRule>
    <cfRule type="cellIs" dxfId="274" priority="126" operator="between">
      <formula>#REF!</formula>
      <formula>#REF!</formula>
    </cfRule>
    <cfRule type="cellIs" dxfId="273" priority="127" operator="lessThan">
      <formula>#REF!</formula>
    </cfRule>
  </conditionalFormatting>
  <conditionalFormatting sqref="Q4:Q11">
    <cfRule type="cellIs" dxfId="272" priority="25" operator="between">
      <formula>$Q$12</formula>
      <formula>$Q$14</formula>
    </cfRule>
    <cfRule type="cellIs" dxfId="271" priority="26" operator="between">
      <formula>$Q$13</formula>
      <formula>$Q$12</formula>
    </cfRule>
    <cfRule type="cellIs" dxfId="270" priority="27" operator="lessThan">
      <formula>$Q$13</formula>
    </cfRule>
    <cfRule type="cellIs" dxfId="269" priority="28" operator="greaterThan">
      <formula>$Q$14</formula>
    </cfRule>
  </conditionalFormatting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K25"/>
  <sheetViews>
    <sheetView zoomScaleNormal="100" workbookViewId="0">
      <selection activeCell="L12" sqref="L12"/>
    </sheetView>
  </sheetViews>
  <sheetFormatPr defaultColWidth="9.109375" defaultRowHeight="14.4"/>
  <cols>
    <col min="1" max="1" width="17.109375" style="6" customWidth="1"/>
    <col min="2" max="2" width="14.6640625" style="6" customWidth="1"/>
    <col min="3" max="3" width="15.6640625" style="6" customWidth="1"/>
    <col min="4" max="4" width="28.88671875" style="6" customWidth="1"/>
    <col min="5" max="5" width="9.44140625" style="6" customWidth="1"/>
    <col min="6" max="6" width="8.109375" style="6" customWidth="1"/>
    <col min="7" max="7" width="9.88671875" style="6" customWidth="1"/>
    <col min="8" max="8" width="9.5546875" style="6" customWidth="1"/>
    <col min="9" max="9" width="9.6640625" style="6" customWidth="1"/>
    <col min="10" max="10" width="10.6640625" style="6" customWidth="1"/>
    <col min="11" max="11" width="10.109375" style="6" bestFit="1" customWidth="1"/>
    <col min="12" max="12" width="16" style="6" customWidth="1"/>
    <col min="13" max="16384" width="9.109375" style="6"/>
  </cols>
  <sheetData>
    <row r="1" spans="1:11" ht="10.5" customHeight="1">
      <c r="A1" s="172"/>
      <c r="B1" s="99"/>
      <c r="C1" s="173"/>
      <c r="D1" s="173"/>
      <c r="E1" s="173"/>
      <c r="F1" s="173"/>
      <c r="G1" s="173"/>
      <c r="H1" s="173"/>
      <c r="I1" s="174"/>
      <c r="J1" s="173"/>
    </row>
    <row r="2" spans="1:11" ht="36" customHeight="1">
      <c r="A2" s="314" t="s">
        <v>65</v>
      </c>
      <c r="B2" s="314"/>
      <c r="C2" s="314"/>
      <c r="D2" s="314"/>
      <c r="E2" s="314"/>
      <c r="F2" s="314"/>
      <c r="G2" s="314"/>
      <c r="H2" s="314"/>
      <c r="I2" s="314"/>
      <c r="J2" s="314"/>
    </row>
    <row r="3" spans="1:11" ht="30" customHeight="1">
      <c r="A3" s="316" t="s">
        <v>27</v>
      </c>
      <c r="B3" s="319" t="s">
        <v>28</v>
      </c>
      <c r="C3" s="315" t="s">
        <v>29</v>
      </c>
      <c r="D3" s="317" t="s">
        <v>30</v>
      </c>
      <c r="E3" s="315" t="s">
        <v>56</v>
      </c>
      <c r="F3" s="315"/>
      <c r="G3" s="315" t="s">
        <v>57</v>
      </c>
      <c r="H3" s="315"/>
      <c r="I3" s="315" t="s">
        <v>63</v>
      </c>
      <c r="J3" s="315"/>
    </row>
    <row r="4" spans="1:11" ht="46.5" customHeight="1">
      <c r="A4" s="316"/>
      <c r="B4" s="320"/>
      <c r="C4" s="315"/>
      <c r="D4" s="318"/>
      <c r="E4" s="176" t="s">
        <v>31</v>
      </c>
      <c r="F4" s="175" t="s">
        <v>32</v>
      </c>
      <c r="G4" s="176" t="s">
        <v>31</v>
      </c>
      <c r="H4" s="175" t="s">
        <v>32</v>
      </c>
      <c r="I4" s="176" t="s">
        <v>31</v>
      </c>
      <c r="J4" s="175" t="s">
        <v>32</v>
      </c>
    </row>
    <row r="5" spans="1:11" ht="17.25" customHeight="1">
      <c r="A5" s="177">
        <v>3129321</v>
      </c>
      <c r="B5" s="117">
        <v>14331</v>
      </c>
      <c r="C5" s="178">
        <f>B5/A5*10000</f>
        <v>45.795877124782017</v>
      </c>
      <c r="D5" s="115" t="s">
        <v>5</v>
      </c>
      <c r="E5" s="179">
        <v>8682</v>
      </c>
      <c r="F5" s="180">
        <f>E5/B5</f>
        <v>0.6058195520200963</v>
      </c>
      <c r="G5" s="179">
        <v>3785</v>
      </c>
      <c r="H5" s="181">
        <f>G5/B5</f>
        <v>0.26411276254273952</v>
      </c>
      <c r="I5" s="179">
        <v>1864</v>
      </c>
      <c r="J5" s="180">
        <f>I5/B5</f>
        <v>0.13006768543716418</v>
      </c>
      <c r="K5" s="7"/>
    </row>
    <row r="6" spans="1:11" ht="19.5" customHeight="1">
      <c r="A6" s="177">
        <v>1516956</v>
      </c>
      <c r="B6" s="182">
        <v>11763</v>
      </c>
      <c r="C6" s="183">
        <f t="shared" ref="C6:C7" si="0">B6/A6*10000</f>
        <v>77.543448854152658</v>
      </c>
      <c r="D6" s="126" t="s">
        <v>106</v>
      </c>
      <c r="E6" s="179">
        <v>5324</v>
      </c>
      <c r="F6" s="180">
        <f t="shared" ref="F6:F15" si="1">E6/B6</f>
        <v>0.45260562781603331</v>
      </c>
      <c r="G6" s="179">
        <v>5815</v>
      </c>
      <c r="H6" s="181">
        <f t="shared" ref="H6:H15" si="2">G6/B6</f>
        <v>0.49434668026863893</v>
      </c>
      <c r="I6" s="179">
        <v>624</v>
      </c>
      <c r="J6" s="180">
        <f t="shared" ref="J6:J15" si="3">I6/B6</f>
        <v>5.3047691915327724E-2</v>
      </c>
      <c r="K6" s="7"/>
    </row>
    <row r="7" spans="1:11" ht="18" customHeight="1">
      <c r="A7" s="177">
        <v>101868</v>
      </c>
      <c r="B7" s="117">
        <v>190</v>
      </c>
      <c r="C7" s="184">
        <f t="shared" si="0"/>
        <v>18.651588329995679</v>
      </c>
      <c r="D7" s="115" t="s">
        <v>6</v>
      </c>
      <c r="E7" s="179">
        <v>141</v>
      </c>
      <c r="F7" s="180">
        <f t="shared" si="1"/>
        <v>0.74210526315789471</v>
      </c>
      <c r="G7" s="179">
        <v>39</v>
      </c>
      <c r="H7" s="181">
        <f t="shared" si="2"/>
        <v>0.20526315789473684</v>
      </c>
      <c r="I7" s="179">
        <v>10</v>
      </c>
      <c r="J7" s="180">
        <f t="shared" si="3"/>
        <v>5.2631578947368418E-2</v>
      </c>
      <c r="K7" s="7"/>
    </row>
    <row r="8" spans="1:11" ht="19.5" customHeight="1">
      <c r="A8" s="177">
        <v>1292299</v>
      </c>
      <c r="B8" s="117">
        <v>5237</v>
      </c>
      <c r="C8" s="183">
        <f>B8/A8*10000</f>
        <v>40.524677338603524</v>
      </c>
      <c r="D8" s="115" t="s">
        <v>7</v>
      </c>
      <c r="E8" s="179">
        <v>2915</v>
      </c>
      <c r="F8" s="180">
        <f t="shared" si="1"/>
        <v>0.55661638342562536</v>
      </c>
      <c r="G8" s="179">
        <v>1770</v>
      </c>
      <c r="H8" s="181">
        <f t="shared" si="2"/>
        <v>0.33797975940423908</v>
      </c>
      <c r="I8" s="179">
        <v>552</v>
      </c>
      <c r="J8" s="180">
        <f t="shared" si="3"/>
        <v>0.10540385717013558</v>
      </c>
      <c r="K8" s="7"/>
    </row>
    <row r="9" spans="1:11" ht="16.8">
      <c r="A9" s="177">
        <v>4421097</v>
      </c>
      <c r="B9" s="117">
        <v>18799</v>
      </c>
      <c r="C9" s="183">
        <f>B9/A9*10000</f>
        <v>42.521120889227262</v>
      </c>
      <c r="D9" s="115" t="s">
        <v>8</v>
      </c>
      <c r="E9" s="179">
        <v>14076</v>
      </c>
      <c r="F9" s="180">
        <f t="shared" si="1"/>
        <v>0.74876323208681317</v>
      </c>
      <c r="G9" s="179">
        <v>2107</v>
      </c>
      <c r="H9" s="181">
        <f t="shared" si="2"/>
        <v>0.11208042981009628</v>
      </c>
      <c r="I9" s="179">
        <v>2616</v>
      </c>
      <c r="J9" s="180">
        <f t="shared" si="3"/>
        <v>0.13915633810309058</v>
      </c>
      <c r="K9" s="7"/>
    </row>
    <row r="10" spans="1:11" ht="16.8">
      <c r="A10" s="177">
        <v>1034221</v>
      </c>
      <c r="B10" s="117">
        <v>18938</v>
      </c>
      <c r="C10" s="183">
        <f t="shared" ref="C10" si="4">B10/A10*10000</f>
        <v>183.11366719492256</v>
      </c>
      <c r="D10" s="115" t="s">
        <v>9</v>
      </c>
      <c r="E10" s="179">
        <v>14469</v>
      </c>
      <c r="F10" s="180">
        <f t="shared" si="1"/>
        <v>0.76401943183018273</v>
      </c>
      <c r="G10" s="179">
        <v>3312</v>
      </c>
      <c r="H10" s="181">
        <f>G10/B10</f>
        <v>0.17488647164431304</v>
      </c>
      <c r="I10" s="179">
        <v>1157</v>
      </c>
      <c r="J10" s="180">
        <f t="shared" si="3"/>
        <v>6.1094096525504279E-2</v>
      </c>
      <c r="K10" s="7"/>
    </row>
    <row r="11" spans="1:11" ht="19.5" customHeight="1">
      <c r="A11" s="177">
        <v>2099743</v>
      </c>
      <c r="B11" s="117">
        <v>22778</v>
      </c>
      <c r="C11" s="183">
        <f t="shared" ref="C11:C12" si="5">B11/A11*10000</f>
        <v>108.4799425453496</v>
      </c>
      <c r="D11" s="115" t="s">
        <v>10</v>
      </c>
      <c r="E11" s="179">
        <v>14072</v>
      </c>
      <c r="F11" s="180">
        <f t="shared" si="1"/>
        <v>0.61778909474053911</v>
      </c>
      <c r="G11" s="179">
        <v>4521</v>
      </c>
      <c r="H11" s="181">
        <f t="shared" si="2"/>
        <v>0.19848099042936165</v>
      </c>
      <c r="I11" s="179">
        <v>4185</v>
      </c>
      <c r="J11" s="180">
        <f t="shared" si="3"/>
        <v>0.18372991483009921</v>
      </c>
      <c r="K11" s="7"/>
    </row>
    <row r="12" spans="1:11" ht="16.8">
      <c r="A12" s="177">
        <v>6206608</v>
      </c>
      <c r="B12" s="117">
        <v>122798</v>
      </c>
      <c r="C12" s="183">
        <f t="shared" si="5"/>
        <v>197.85042006841741</v>
      </c>
      <c r="D12" s="115" t="s">
        <v>11</v>
      </c>
      <c r="E12" s="179">
        <v>96280.840689688601</v>
      </c>
      <c r="F12" s="180">
        <f t="shared" si="1"/>
        <v>0.78405870364084596</v>
      </c>
      <c r="G12" s="179">
        <v>20507.617351204157</v>
      </c>
      <c r="H12" s="181">
        <f t="shared" si="2"/>
        <v>0.16700286121275718</v>
      </c>
      <c r="I12" s="179">
        <v>6009.5419591072387</v>
      </c>
      <c r="J12" s="180">
        <f>I12/B12</f>
        <v>4.8938435146396835E-2</v>
      </c>
      <c r="K12" s="7"/>
    </row>
    <row r="13" spans="1:11" ht="16.8">
      <c r="A13" s="177">
        <v>3424312</v>
      </c>
      <c r="B13" s="117">
        <v>27349</v>
      </c>
      <c r="C13" s="183">
        <f>B13/A13*10000</f>
        <v>79.867138274783372</v>
      </c>
      <c r="D13" s="115" t="s">
        <v>12</v>
      </c>
      <c r="E13" s="179">
        <v>20286</v>
      </c>
      <c r="F13" s="180">
        <f t="shared" si="1"/>
        <v>0.74174558484770925</v>
      </c>
      <c r="G13" s="179">
        <v>5728</v>
      </c>
      <c r="H13" s="181">
        <f t="shared" si="2"/>
        <v>0.20944093019854473</v>
      </c>
      <c r="I13" s="179">
        <v>1335</v>
      </c>
      <c r="J13" s="180">
        <f t="shared" si="3"/>
        <v>4.8813484953746024E-2</v>
      </c>
      <c r="K13" s="7"/>
    </row>
    <row r="14" spans="1:11" ht="16.8">
      <c r="A14" s="177">
        <v>1292046</v>
      </c>
      <c r="B14" s="117">
        <v>6654</v>
      </c>
      <c r="C14" s="183">
        <f t="shared" ref="C14" si="6">B14/A14*10000</f>
        <v>51.499714406453023</v>
      </c>
      <c r="D14" s="115" t="s">
        <v>13</v>
      </c>
      <c r="E14" s="179">
        <v>3925</v>
      </c>
      <c r="F14" s="180">
        <f t="shared" si="1"/>
        <v>0.58987075443342352</v>
      </c>
      <c r="G14" s="179">
        <v>1523</v>
      </c>
      <c r="H14" s="181">
        <f t="shared" si="2"/>
        <v>0.22888488127442141</v>
      </c>
      <c r="I14" s="179">
        <v>1206</v>
      </c>
      <c r="J14" s="180">
        <f t="shared" si="3"/>
        <v>0.1812443642921551</v>
      </c>
      <c r="K14" s="7"/>
    </row>
    <row r="15" spans="1:11" ht="16.8">
      <c r="A15" s="177">
        <v>2416529.75</v>
      </c>
      <c r="B15" s="117">
        <v>31048</v>
      </c>
      <c r="C15" s="183">
        <f>B15/A15*10000</f>
        <v>128.481761914994</v>
      </c>
      <c r="D15" s="115" t="s">
        <v>14</v>
      </c>
      <c r="E15" s="179">
        <v>12734</v>
      </c>
      <c r="F15" s="180">
        <f t="shared" si="1"/>
        <v>0.41013913939706259</v>
      </c>
      <c r="G15" s="179">
        <v>11206</v>
      </c>
      <c r="H15" s="181">
        <f t="shared" si="2"/>
        <v>0.36092501932491627</v>
      </c>
      <c r="I15" s="179">
        <v>7108</v>
      </c>
      <c r="J15" s="180">
        <f t="shared" si="3"/>
        <v>0.22893584127802113</v>
      </c>
      <c r="K15" s="7"/>
    </row>
    <row r="16" spans="1:11" ht="15.75" customHeight="1">
      <c r="A16" s="185">
        <f>SUM(A5:A15)</f>
        <v>26935000.75</v>
      </c>
      <c r="B16" s="118">
        <f>SUM(B5:B15)</f>
        <v>279885</v>
      </c>
      <c r="C16" s="119">
        <f>SUM(C5:C15)</f>
        <v>974.329356941681</v>
      </c>
      <c r="D16" s="186" t="s">
        <v>53</v>
      </c>
      <c r="E16" s="118">
        <f>SUM(E5:E15)</f>
        <v>192904.8406896886</v>
      </c>
      <c r="F16" s="96">
        <f>E16/B16</f>
        <v>0.68922893577608157</v>
      </c>
      <c r="G16" s="118">
        <f>SUM(G5:G15)</f>
        <v>60313.617351204157</v>
      </c>
      <c r="H16" s="187">
        <f>G16/B16</f>
        <v>0.21549428283475056</v>
      </c>
      <c r="I16" s="188">
        <f>SUM(I5:I15)</f>
        <v>26666.541959107239</v>
      </c>
      <c r="J16" s="96">
        <f>I16/B16</f>
        <v>9.5276781389167828E-2</v>
      </c>
      <c r="K16" s="7"/>
    </row>
    <row r="17" spans="1:11" ht="16.2">
      <c r="A17" s="98" t="s">
        <v>33</v>
      </c>
      <c r="B17" s="99"/>
      <c r="C17" s="189"/>
      <c r="D17" s="189"/>
      <c r="E17" s="190"/>
      <c r="F17" s="189"/>
      <c r="G17" s="189"/>
      <c r="H17" s="189"/>
      <c r="I17" s="189"/>
      <c r="J17" s="189"/>
      <c r="K17" s="7"/>
    </row>
    <row r="18" spans="1:11" ht="16.2">
      <c r="A18" s="99"/>
      <c r="B18" s="191"/>
      <c r="C18" s="99"/>
      <c r="D18" s="99"/>
      <c r="E18" s="99"/>
      <c r="F18" s="99"/>
      <c r="G18" s="99"/>
      <c r="H18" s="99"/>
      <c r="I18" s="99"/>
      <c r="J18" s="99"/>
      <c r="K18" s="7"/>
    </row>
    <row r="19" spans="1:11" ht="16.2">
      <c r="A19" s="102" t="s">
        <v>68</v>
      </c>
      <c r="B19" s="102"/>
      <c r="C19" s="102"/>
      <c r="D19" s="102"/>
      <c r="E19" s="102"/>
      <c r="F19" s="102"/>
      <c r="G19" s="102"/>
      <c r="H19" s="102"/>
      <c r="I19" s="99"/>
      <c r="J19" s="137"/>
    </row>
    <row r="20" spans="1:11">
      <c r="J20" s="7"/>
    </row>
    <row r="21" spans="1:11">
      <c r="J21" s="7"/>
    </row>
    <row r="22" spans="1:11">
      <c r="J22" s="7"/>
    </row>
    <row r="23" spans="1:11">
      <c r="J23" s="7"/>
    </row>
    <row r="24" spans="1:11">
      <c r="J24" s="7"/>
    </row>
    <row r="25" spans="1:11" ht="16.5" customHeight="1">
      <c r="J25" s="5"/>
    </row>
  </sheetData>
  <mergeCells count="8">
    <mergeCell ref="A2:J2"/>
    <mergeCell ref="C3:C4"/>
    <mergeCell ref="E3:F3"/>
    <mergeCell ref="G3:H3"/>
    <mergeCell ref="I3:J3"/>
    <mergeCell ref="A3:A4"/>
    <mergeCell ref="D3:D4"/>
    <mergeCell ref="B3:B4"/>
  </mergeCells>
  <pageMargins left="0.7" right="0.7" top="0.75" bottom="0.75" header="0.3" footer="0.3"/>
  <pageSetup paperSize="9" scale="8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K25"/>
  <sheetViews>
    <sheetView workbookViewId="0">
      <selection activeCell="J28" sqref="J28"/>
    </sheetView>
  </sheetViews>
  <sheetFormatPr defaultColWidth="9.109375" defaultRowHeight="14.4"/>
  <cols>
    <col min="1" max="1" width="16" style="6" customWidth="1"/>
    <col min="2" max="2" width="13.5546875" style="6" customWidth="1"/>
    <col min="3" max="3" width="12.5546875" style="6" customWidth="1"/>
    <col min="4" max="4" width="27.6640625" style="6" customWidth="1"/>
    <col min="5" max="5" width="10.109375" style="6" customWidth="1"/>
    <col min="6" max="6" width="9.109375" style="6"/>
    <col min="7" max="7" width="10.5546875" style="6" customWidth="1"/>
    <col min="8" max="8" width="9.109375" style="6"/>
    <col min="9" max="9" width="10.6640625" style="6" customWidth="1"/>
    <col min="10" max="10" width="10.33203125" style="6" customWidth="1"/>
    <col min="11" max="16384" width="9.109375" style="6"/>
  </cols>
  <sheetData>
    <row r="1" spans="1:11" ht="10.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ht="36" customHeight="1">
      <c r="A2" s="314" t="s">
        <v>66</v>
      </c>
      <c r="B2" s="314"/>
      <c r="C2" s="314"/>
      <c r="D2" s="314"/>
      <c r="E2" s="314"/>
      <c r="F2" s="314"/>
      <c r="G2" s="314"/>
      <c r="H2" s="314"/>
      <c r="I2" s="314"/>
      <c r="J2" s="314"/>
      <c r="K2" s="99"/>
    </row>
    <row r="3" spans="1:11" ht="30" customHeight="1">
      <c r="A3" s="316" t="s">
        <v>27</v>
      </c>
      <c r="B3" s="319" t="s">
        <v>28</v>
      </c>
      <c r="C3" s="315" t="s">
        <v>29</v>
      </c>
      <c r="D3" s="317" t="s">
        <v>30</v>
      </c>
      <c r="E3" s="315" t="s">
        <v>56</v>
      </c>
      <c r="F3" s="315"/>
      <c r="G3" s="315" t="s">
        <v>57</v>
      </c>
      <c r="H3" s="315"/>
      <c r="I3" s="315" t="s">
        <v>63</v>
      </c>
      <c r="J3" s="315"/>
      <c r="K3" s="99"/>
    </row>
    <row r="4" spans="1:11" ht="33" customHeight="1">
      <c r="A4" s="316"/>
      <c r="B4" s="320"/>
      <c r="C4" s="315"/>
      <c r="D4" s="318"/>
      <c r="E4" s="176" t="s">
        <v>31</v>
      </c>
      <c r="F4" s="175" t="s">
        <v>32</v>
      </c>
      <c r="G4" s="176" t="s">
        <v>31</v>
      </c>
      <c r="H4" s="175" t="s">
        <v>32</v>
      </c>
      <c r="I4" s="176" t="s">
        <v>31</v>
      </c>
      <c r="J4" s="175" t="s">
        <v>32</v>
      </c>
      <c r="K4" s="99"/>
    </row>
    <row r="5" spans="1:11" ht="17.25" customHeight="1">
      <c r="A5" s="177">
        <v>1526639.9999999998</v>
      </c>
      <c r="B5" s="117">
        <v>18262</v>
      </c>
      <c r="C5" s="183">
        <f>B5/A5*10000</f>
        <v>119.62217680658179</v>
      </c>
      <c r="D5" s="115" t="s">
        <v>19</v>
      </c>
      <c r="E5" s="179">
        <v>13713</v>
      </c>
      <c r="F5" s="180">
        <f>E5/B5</f>
        <v>0.75090351549665968</v>
      </c>
      <c r="G5" s="179">
        <v>4549</v>
      </c>
      <c r="H5" s="181">
        <f>G5/B5</f>
        <v>0.24909648450334027</v>
      </c>
      <c r="I5" s="290"/>
      <c r="J5" s="291"/>
      <c r="K5" s="101"/>
    </row>
    <row r="6" spans="1:11" ht="19.5" customHeight="1">
      <c r="A6" s="177">
        <v>531375</v>
      </c>
      <c r="B6" s="117">
        <v>2791.8</v>
      </c>
      <c r="C6" s="183">
        <f>B6/A6*10000</f>
        <v>52.539167254763584</v>
      </c>
      <c r="D6" s="115" t="s">
        <v>20</v>
      </c>
      <c r="E6" s="179">
        <v>1681.8000000000002</v>
      </c>
      <c r="F6" s="180">
        <f>E6/B6</f>
        <v>0.60240704921555988</v>
      </c>
      <c r="G6" s="179">
        <v>1110</v>
      </c>
      <c r="H6" s="181">
        <f t="shared" ref="H6:H13" si="0">G6/B6</f>
        <v>0.39759295078444012</v>
      </c>
      <c r="I6" s="290"/>
      <c r="J6" s="291"/>
      <c r="K6" s="101"/>
    </row>
    <row r="7" spans="1:11" ht="18" customHeight="1">
      <c r="A7" s="177">
        <v>145268</v>
      </c>
      <c r="B7" s="117">
        <v>1089</v>
      </c>
      <c r="C7" s="183">
        <f t="shared" ref="C7:C12" si="1">B7/A7*10000</f>
        <v>74.96489247459867</v>
      </c>
      <c r="D7" s="115" t="s">
        <v>21</v>
      </c>
      <c r="E7" s="179">
        <v>928</v>
      </c>
      <c r="F7" s="180">
        <f t="shared" ref="F7:F13" si="2">E7/B7</f>
        <v>0.85215794306703396</v>
      </c>
      <c r="G7" s="179">
        <v>161</v>
      </c>
      <c r="H7" s="181">
        <f t="shared" si="0"/>
        <v>0.14784205693296604</v>
      </c>
      <c r="I7" s="290"/>
      <c r="J7" s="291"/>
      <c r="K7" s="101"/>
    </row>
    <row r="8" spans="1:11" ht="19.5" customHeight="1">
      <c r="A8" s="177">
        <v>807110</v>
      </c>
      <c r="B8" s="117">
        <v>4428</v>
      </c>
      <c r="C8" s="183">
        <f t="shared" si="1"/>
        <v>54.86241032820805</v>
      </c>
      <c r="D8" s="115" t="s">
        <v>89</v>
      </c>
      <c r="E8" s="179">
        <v>3092</v>
      </c>
      <c r="F8" s="180">
        <f>E8/B8</f>
        <v>0.69828364950316169</v>
      </c>
      <c r="G8" s="179">
        <v>1335</v>
      </c>
      <c r="H8" s="181">
        <f>G8/B8</f>
        <v>0.30149051490514905</v>
      </c>
      <c r="I8" s="179">
        <v>1</v>
      </c>
      <c r="J8" s="181">
        <f>I8/B8</f>
        <v>2.2583559168925022E-4</v>
      </c>
      <c r="K8" s="101"/>
    </row>
    <row r="9" spans="1:11" ht="16.8">
      <c r="A9" s="177">
        <v>313932</v>
      </c>
      <c r="B9" s="117">
        <v>871</v>
      </c>
      <c r="C9" s="183">
        <f>B9/A9*10000</f>
        <v>27.744861944624951</v>
      </c>
      <c r="D9" s="115" t="s">
        <v>23</v>
      </c>
      <c r="E9" s="179">
        <v>728</v>
      </c>
      <c r="F9" s="180">
        <f t="shared" si="2"/>
        <v>0.83582089552238803</v>
      </c>
      <c r="G9" s="179">
        <v>143</v>
      </c>
      <c r="H9" s="181">
        <f>G9/B9</f>
        <v>0.16417910447761194</v>
      </c>
      <c r="I9" s="290"/>
      <c r="J9" s="291"/>
      <c r="K9" s="101"/>
    </row>
    <row r="10" spans="1:11" ht="16.8">
      <c r="A10" s="177">
        <v>298761</v>
      </c>
      <c r="B10" s="117">
        <v>2208</v>
      </c>
      <c r="C10" s="183">
        <f>B10/A10*10000</f>
        <v>73.9052285940936</v>
      </c>
      <c r="D10" s="115" t="s">
        <v>24</v>
      </c>
      <c r="E10" s="179">
        <v>1830</v>
      </c>
      <c r="F10" s="180">
        <f t="shared" si="2"/>
        <v>0.82880434782608692</v>
      </c>
      <c r="G10" s="179">
        <v>378</v>
      </c>
      <c r="H10" s="181">
        <f t="shared" si="0"/>
        <v>0.17119565217391305</v>
      </c>
      <c r="I10" s="290"/>
      <c r="J10" s="291"/>
      <c r="K10" s="101"/>
    </row>
    <row r="11" spans="1:11" ht="19.5" customHeight="1">
      <c r="A11" s="177">
        <v>948051</v>
      </c>
      <c r="B11" s="117">
        <v>8446</v>
      </c>
      <c r="C11" s="183">
        <f t="shared" si="1"/>
        <v>89.088034293513743</v>
      </c>
      <c r="D11" s="115" t="s">
        <v>25</v>
      </c>
      <c r="E11" s="179">
        <v>5357</v>
      </c>
      <c r="F11" s="180">
        <f>E11/B11</f>
        <v>0.63426474070565952</v>
      </c>
      <c r="G11" s="179">
        <v>3089</v>
      </c>
      <c r="H11" s="181">
        <f>G11/B11</f>
        <v>0.36573525929434053</v>
      </c>
      <c r="I11" s="292"/>
      <c r="J11" s="293"/>
      <c r="K11" s="101"/>
    </row>
    <row r="12" spans="1:11" ht="16.8">
      <c r="A12" s="177">
        <v>579235</v>
      </c>
      <c r="B12" s="117">
        <v>3366</v>
      </c>
      <c r="C12" s="183">
        <f t="shared" si="1"/>
        <v>58.111129334380692</v>
      </c>
      <c r="D12" s="115" t="s">
        <v>34</v>
      </c>
      <c r="E12" s="179">
        <v>2944</v>
      </c>
      <c r="F12" s="180">
        <f t="shared" si="2"/>
        <v>0.87462863933452173</v>
      </c>
      <c r="G12" s="179">
        <v>422</v>
      </c>
      <c r="H12" s="181">
        <f t="shared" si="0"/>
        <v>0.12537136066547833</v>
      </c>
      <c r="I12" s="290"/>
      <c r="J12" s="291"/>
      <c r="K12" s="101"/>
    </row>
    <row r="13" spans="1:11" ht="16.8">
      <c r="A13" s="185">
        <f>SUM(A5:A12)</f>
        <v>5150372</v>
      </c>
      <c r="B13" s="118">
        <f>SUM(B5:B12)</f>
        <v>41461.800000000003</v>
      </c>
      <c r="C13" s="119">
        <f>SUM(C5:C12)</f>
        <v>550.83790103076512</v>
      </c>
      <c r="D13" s="186" t="s">
        <v>53</v>
      </c>
      <c r="E13" s="118">
        <f>SUM(E5:E12)</f>
        <v>30273.8</v>
      </c>
      <c r="F13" s="294">
        <f t="shared" si="2"/>
        <v>0.73016125686776734</v>
      </c>
      <c r="G13" s="118">
        <f>SUM(G5:G12)</f>
        <v>11187</v>
      </c>
      <c r="H13" s="295">
        <f t="shared" si="0"/>
        <v>0.26981462454596761</v>
      </c>
      <c r="I13" s="188">
        <f>SUM(I5:I12)</f>
        <v>1</v>
      </c>
      <c r="J13" s="296">
        <f t="shared" ref="J13" si="3">I13/B13*100</f>
        <v>2.4118586264947491E-3</v>
      </c>
      <c r="K13" s="101"/>
    </row>
    <row r="14" spans="1:11" ht="16.2">
      <c r="A14" s="98" t="s">
        <v>33</v>
      </c>
      <c r="B14" s="99"/>
      <c r="C14" s="189"/>
      <c r="D14" s="189"/>
      <c r="E14" s="99"/>
      <c r="F14" s="99"/>
      <c r="G14" s="99"/>
      <c r="H14" s="99"/>
      <c r="I14" s="99"/>
      <c r="J14" s="99"/>
      <c r="K14" s="101"/>
    </row>
    <row r="15" spans="1:11" ht="16.2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</row>
    <row r="16" spans="1:11" ht="15.75" customHeight="1">
      <c r="A16" s="102"/>
      <c r="B16" s="99"/>
      <c r="C16" s="99"/>
      <c r="D16" s="99"/>
      <c r="E16" s="99"/>
      <c r="F16" s="99"/>
      <c r="G16" s="99"/>
      <c r="H16" s="99"/>
      <c r="I16" s="99"/>
      <c r="J16" s="99"/>
      <c r="K16" s="99"/>
    </row>
    <row r="17" spans="1:11" ht="16.2">
      <c r="A17" s="102" t="s">
        <v>67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</row>
    <row r="25" spans="1:11" ht="16.5" customHeight="1"/>
  </sheetData>
  <mergeCells count="8">
    <mergeCell ref="I3:J3"/>
    <mergeCell ref="A2:J2"/>
    <mergeCell ref="A3:A4"/>
    <mergeCell ref="B3:B4"/>
    <mergeCell ref="C3:C4"/>
    <mergeCell ref="D3:D4"/>
    <mergeCell ref="E3:F3"/>
    <mergeCell ref="G3:H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J36"/>
  <sheetViews>
    <sheetView zoomScaleNormal="100" workbookViewId="0">
      <selection activeCell="F17" sqref="F17"/>
    </sheetView>
  </sheetViews>
  <sheetFormatPr defaultColWidth="9.109375" defaultRowHeight="13.2"/>
  <cols>
    <col min="1" max="1" width="20" style="3" customWidth="1"/>
    <col min="2" max="2" width="13.6640625" style="3" customWidth="1"/>
    <col min="3" max="3" width="15.5546875" style="3" customWidth="1"/>
    <col min="4" max="4" width="13.33203125" style="3" customWidth="1"/>
    <col min="5" max="5" width="30.109375" style="3" customWidth="1"/>
    <col min="6" max="6" width="10.44140625" style="3" customWidth="1"/>
    <col min="7" max="7" width="8" style="3" customWidth="1"/>
    <col min="8" max="8" width="10.88671875" style="3" customWidth="1"/>
    <col min="9" max="9" width="7.44140625" style="3" customWidth="1"/>
    <col min="10" max="10" width="10.33203125" style="3" customWidth="1"/>
    <col min="11" max="16384" width="9.109375" style="3"/>
  </cols>
  <sheetData>
    <row r="1" spans="1:10" ht="16.8">
      <c r="A1" s="138" t="s">
        <v>78</v>
      </c>
      <c r="B1" s="139"/>
      <c r="C1" s="139"/>
      <c r="D1" s="139"/>
      <c r="E1" s="139"/>
      <c r="F1" s="139"/>
      <c r="G1" s="139"/>
      <c r="H1" s="139"/>
      <c r="I1" s="139"/>
      <c r="J1" s="11"/>
    </row>
    <row r="2" spans="1:10" ht="15" customHeight="1">
      <c r="A2" s="138"/>
      <c r="B2" s="139"/>
      <c r="C2" s="139"/>
      <c r="D2" s="139"/>
      <c r="E2" s="139"/>
      <c r="F2" s="139"/>
      <c r="G2" s="139"/>
      <c r="H2" s="139"/>
      <c r="I2" s="139"/>
      <c r="J2" s="11"/>
    </row>
    <row r="3" spans="1:10" ht="42.75" customHeight="1">
      <c r="A3" s="140"/>
      <c r="B3" s="140"/>
      <c r="C3" s="140"/>
      <c r="D3" s="140"/>
      <c r="E3" s="140"/>
      <c r="F3" s="321" t="s">
        <v>35</v>
      </c>
      <c r="G3" s="321"/>
      <c r="H3" s="321"/>
      <c r="I3" s="321"/>
    </row>
    <row r="4" spans="1:10" ht="45" customHeight="1">
      <c r="A4" s="321" t="s">
        <v>36</v>
      </c>
      <c r="B4" s="322" t="s">
        <v>73</v>
      </c>
      <c r="C4" s="322"/>
      <c r="D4" s="322"/>
      <c r="E4" s="321" t="s">
        <v>30</v>
      </c>
      <c r="F4" s="323" t="s">
        <v>91</v>
      </c>
      <c r="G4" s="321"/>
      <c r="H4" s="321" t="s">
        <v>42</v>
      </c>
      <c r="I4" s="321"/>
    </row>
    <row r="5" spans="1:10" ht="49.5" customHeight="1">
      <c r="A5" s="322"/>
      <c r="B5" s="141" t="s">
        <v>37</v>
      </c>
      <c r="C5" s="84" t="s">
        <v>38</v>
      </c>
      <c r="D5" s="85" t="s">
        <v>39</v>
      </c>
      <c r="E5" s="321"/>
      <c r="F5" s="157" t="s">
        <v>31</v>
      </c>
      <c r="G5" s="141" t="s">
        <v>40</v>
      </c>
      <c r="H5" s="141" t="s">
        <v>31</v>
      </c>
      <c r="I5" s="141" t="s">
        <v>40</v>
      </c>
    </row>
    <row r="6" spans="1:10" ht="15" customHeight="1">
      <c r="A6" s="142">
        <v>2162227</v>
      </c>
      <c r="B6" s="142">
        <f>'2a. Total Complaints -WaSCs'!E5</f>
        <v>8682</v>
      </c>
      <c r="C6" s="158">
        <f>B6/A6*10000</f>
        <v>40.153045910535759</v>
      </c>
      <c r="D6" s="89">
        <f>B6/'2a. Total Complaints -WaSCs'!B5</f>
        <v>0.6058195520200963</v>
      </c>
      <c r="E6" s="115" t="s">
        <v>5</v>
      </c>
      <c r="F6" s="142">
        <f>B6-H6</f>
        <v>8230</v>
      </c>
      <c r="G6" s="89">
        <f>F6/B6</f>
        <v>0.94793826307302465</v>
      </c>
      <c r="H6" s="159">
        <v>452</v>
      </c>
      <c r="I6" s="89">
        <f>H6/B6</f>
        <v>5.2061736926975348E-2</v>
      </c>
    </row>
    <row r="7" spans="1:10" ht="15" customHeight="1">
      <c r="A7" s="142">
        <v>1339465</v>
      </c>
      <c r="B7" s="142">
        <f>'2a. Total Complaints -WaSCs'!E6</f>
        <v>5324</v>
      </c>
      <c r="C7" s="160">
        <f t="shared" ref="C7:C15" si="0">B7/A7*10000</f>
        <v>39.747212506485795</v>
      </c>
      <c r="D7" s="89">
        <f>B7/'2a. Total Complaints -WaSCs'!B6</f>
        <v>0.45260562781603331</v>
      </c>
      <c r="E7" s="126" t="s">
        <v>106</v>
      </c>
      <c r="F7" s="161">
        <f t="shared" ref="F7:F16" si="1">B7-H7</f>
        <v>4892</v>
      </c>
      <c r="G7" s="89">
        <f t="shared" ref="G7:G16" si="2">F7/B7</f>
        <v>0.91885800150262964</v>
      </c>
      <c r="H7" s="162">
        <v>432</v>
      </c>
      <c r="I7" s="89">
        <f t="shared" ref="I7:I16" si="3">H7/B7</f>
        <v>8.1141998497370402E-2</v>
      </c>
    </row>
    <row r="8" spans="1:10" ht="15" customHeight="1">
      <c r="A8" s="142">
        <v>97111</v>
      </c>
      <c r="B8" s="142">
        <f>'2a. Total Complaints -WaSCs'!E7</f>
        <v>141</v>
      </c>
      <c r="C8" s="160">
        <f>B8/A8*10000</f>
        <v>14.519467413578278</v>
      </c>
      <c r="D8" s="89">
        <f>B8/'2a. Total Complaints -WaSCs'!B7</f>
        <v>0.74210526315789471</v>
      </c>
      <c r="E8" s="163" t="s">
        <v>6</v>
      </c>
      <c r="F8" s="161">
        <f>B8-H8</f>
        <v>133</v>
      </c>
      <c r="G8" s="89">
        <f t="shared" si="2"/>
        <v>0.94326241134751776</v>
      </c>
      <c r="H8" s="164">
        <v>8</v>
      </c>
      <c r="I8" s="89">
        <f t="shared" si="3"/>
        <v>5.6737588652482268E-2</v>
      </c>
    </row>
    <row r="9" spans="1:10" ht="15" customHeight="1">
      <c r="A9" s="142">
        <v>1165727</v>
      </c>
      <c r="B9" s="142">
        <f>'2a. Total Complaints -WaSCs'!E8</f>
        <v>2915</v>
      </c>
      <c r="C9" s="160">
        <f t="shared" si="0"/>
        <v>25.005854715555188</v>
      </c>
      <c r="D9" s="89">
        <f>B9/'2a. Total Complaints -WaSCs'!B8</f>
        <v>0.55661638342562536</v>
      </c>
      <c r="E9" s="163" t="s">
        <v>7</v>
      </c>
      <c r="F9" s="161">
        <f t="shared" si="1"/>
        <v>2760</v>
      </c>
      <c r="G9" s="89">
        <f t="shared" si="2"/>
        <v>0.94682675814751283</v>
      </c>
      <c r="H9" s="165">
        <v>155</v>
      </c>
      <c r="I9" s="89">
        <f t="shared" si="3"/>
        <v>5.3173241852487133E-2</v>
      </c>
    </row>
    <row r="10" spans="1:10" ht="15" customHeight="1">
      <c r="A10" s="142">
        <v>3568600</v>
      </c>
      <c r="B10" s="142">
        <f>'2a. Total Complaints -WaSCs'!E9</f>
        <v>14076</v>
      </c>
      <c r="C10" s="160">
        <f t="shared" si="0"/>
        <v>39.444039679426105</v>
      </c>
      <c r="D10" s="89">
        <f>B10/'2a. Total Complaints -WaSCs'!B9</f>
        <v>0.74876323208681317</v>
      </c>
      <c r="E10" s="163" t="s">
        <v>8</v>
      </c>
      <c r="F10" s="161">
        <f>B10-H10</f>
        <v>13460</v>
      </c>
      <c r="G10" s="89">
        <f t="shared" si="2"/>
        <v>0.95623756749076438</v>
      </c>
      <c r="H10" s="166">
        <v>616</v>
      </c>
      <c r="I10" s="89">
        <f t="shared" si="3"/>
        <v>4.3762432509235581E-2</v>
      </c>
    </row>
    <row r="11" spans="1:10" ht="15" customHeight="1">
      <c r="A11" s="142">
        <v>1020614</v>
      </c>
      <c r="B11" s="142">
        <f>'2a. Total Complaints -WaSCs'!E10</f>
        <v>14469</v>
      </c>
      <c r="C11" s="160">
        <f>B11/A11*10000</f>
        <v>141.76760263919562</v>
      </c>
      <c r="D11" s="89">
        <f>B11/'2a. Total Complaints -WaSCs'!B10</f>
        <v>0.76401943183018273</v>
      </c>
      <c r="E11" s="163" t="s">
        <v>9</v>
      </c>
      <c r="F11" s="161">
        <f>B11-H11</f>
        <v>14027</v>
      </c>
      <c r="G11" s="89">
        <f t="shared" si="2"/>
        <v>0.96945193171608268</v>
      </c>
      <c r="H11" s="162">
        <v>442</v>
      </c>
      <c r="I11" s="89">
        <f t="shared" si="3"/>
        <v>3.0548068283917342E-2</v>
      </c>
    </row>
    <row r="12" spans="1:10" ht="15" customHeight="1">
      <c r="A12" s="142">
        <v>1504371</v>
      </c>
      <c r="B12" s="142">
        <f>'2a. Total Complaints -WaSCs'!E11</f>
        <v>14072</v>
      </c>
      <c r="C12" s="160">
        <f t="shared" si="0"/>
        <v>93.5407555715977</v>
      </c>
      <c r="D12" s="89">
        <f>B12/'2a. Total Complaints -WaSCs'!B11</f>
        <v>0.61778909474053911</v>
      </c>
      <c r="E12" s="163" t="s">
        <v>10</v>
      </c>
      <c r="F12" s="161">
        <f>B12-H12</f>
        <v>13717</v>
      </c>
      <c r="G12" s="89">
        <f t="shared" si="2"/>
        <v>0.97477259806708361</v>
      </c>
      <c r="H12" s="162">
        <v>355</v>
      </c>
      <c r="I12" s="89">
        <f t="shared" si="3"/>
        <v>2.5227401932916428E-2</v>
      </c>
    </row>
    <row r="13" spans="1:10" ht="15" customHeight="1">
      <c r="A13" s="142">
        <v>3787125</v>
      </c>
      <c r="B13" s="142">
        <f>'2a. Total Complaints -WaSCs'!E12</f>
        <v>96280.840689688601</v>
      </c>
      <c r="C13" s="160">
        <f t="shared" si="0"/>
        <v>254.23201159108453</v>
      </c>
      <c r="D13" s="89">
        <f>B13/'2a. Total Complaints -WaSCs'!B12</f>
        <v>0.78405870364084596</v>
      </c>
      <c r="E13" s="163" t="s">
        <v>11</v>
      </c>
      <c r="F13" s="161">
        <f t="shared" si="1"/>
        <v>88161.840689688601</v>
      </c>
      <c r="G13" s="89">
        <f t="shared" si="2"/>
        <v>0.91567377328821431</v>
      </c>
      <c r="H13" s="166">
        <v>8119</v>
      </c>
      <c r="I13" s="89">
        <f t="shared" si="3"/>
        <v>8.4326226711785676E-2</v>
      </c>
    </row>
    <row r="14" spans="1:10" ht="15" customHeight="1">
      <c r="A14" s="142">
        <v>3271957</v>
      </c>
      <c r="B14" s="142">
        <f>'2a. Total Complaints -WaSCs'!E13</f>
        <v>20286</v>
      </c>
      <c r="C14" s="160">
        <f t="shared" si="0"/>
        <v>61.999592292930501</v>
      </c>
      <c r="D14" s="89">
        <f>B14/'2a. Total Complaints -WaSCs'!B13</f>
        <v>0.74174558484770925</v>
      </c>
      <c r="E14" s="163" t="s">
        <v>12</v>
      </c>
      <c r="F14" s="161">
        <f t="shared" si="1"/>
        <v>19427</v>
      </c>
      <c r="G14" s="89">
        <f t="shared" si="2"/>
        <v>0.95765552597850734</v>
      </c>
      <c r="H14" s="162">
        <v>859</v>
      </c>
      <c r="I14" s="89">
        <f t="shared" si="3"/>
        <v>4.2344474021492655E-2</v>
      </c>
    </row>
    <row r="15" spans="1:10" ht="15" customHeight="1">
      <c r="A15" s="167">
        <v>1261434</v>
      </c>
      <c r="B15" s="142">
        <f>'2a. Total Complaints -WaSCs'!E14</f>
        <v>3925</v>
      </c>
      <c r="C15" s="160">
        <f>B15/A15*10000</f>
        <v>31.115381383409677</v>
      </c>
      <c r="D15" s="89">
        <f>B15/'2a. Total Complaints -WaSCs'!B14</f>
        <v>0.58987075443342352</v>
      </c>
      <c r="E15" s="168" t="s">
        <v>13</v>
      </c>
      <c r="F15" s="161">
        <f t="shared" si="1"/>
        <v>3849</v>
      </c>
      <c r="G15" s="89">
        <f t="shared" si="2"/>
        <v>0.98063694267515922</v>
      </c>
      <c r="H15" s="162">
        <v>76</v>
      </c>
      <c r="I15" s="89">
        <f t="shared" si="3"/>
        <v>1.9363057324840765E-2</v>
      </c>
    </row>
    <row r="16" spans="1:10" ht="15" customHeight="1">
      <c r="A16" s="167">
        <v>2328071.9999999995</v>
      </c>
      <c r="B16" s="142">
        <f>'2a. Total Complaints -WaSCs'!E15</f>
        <v>12734</v>
      </c>
      <c r="C16" s="160">
        <f>B16/A16*10000</f>
        <v>54.697621035775541</v>
      </c>
      <c r="D16" s="89">
        <f>B16/'2a. Total Complaints -WaSCs'!B15</f>
        <v>0.41013913939706259</v>
      </c>
      <c r="E16" s="168" t="s">
        <v>14</v>
      </c>
      <c r="F16" s="161">
        <f>B16-H16</f>
        <v>12451</v>
      </c>
      <c r="G16" s="89">
        <f t="shared" si="2"/>
        <v>0.9777760326684467</v>
      </c>
      <c r="H16" s="162">
        <v>283</v>
      </c>
      <c r="I16" s="89">
        <f t="shared" si="3"/>
        <v>2.222396733155332E-2</v>
      </c>
    </row>
    <row r="17" spans="1:10" ht="15" customHeight="1">
      <c r="A17" s="169">
        <f>SUM(A6:A16)</f>
        <v>21506703</v>
      </c>
      <c r="B17" s="169">
        <f>SUM(B6:B16)</f>
        <v>192904.8406896886</v>
      </c>
      <c r="C17" s="170">
        <f>SUM(C6:C16)</f>
        <v>796.2225847395747</v>
      </c>
      <c r="D17" s="96">
        <f>B17/'2a. Total Complaints -WaSCs'!B16</f>
        <v>0.68922893577608157</v>
      </c>
      <c r="E17" s="152" t="s">
        <v>53</v>
      </c>
      <c r="F17" s="169">
        <f>B17-H17</f>
        <v>181107.8406896886</v>
      </c>
      <c r="G17" s="96">
        <f>F17/B17</f>
        <v>0.93884549523058913</v>
      </c>
      <c r="H17" s="169">
        <f>SUM(H6:H16)</f>
        <v>11797</v>
      </c>
      <c r="I17" s="96">
        <f>H17/B17</f>
        <v>6.1154504769410839E-2</v>
      </c>
    </row>
    <row r="18" spans="1:10" ht="15" customHeight="1">
      <c r="A18" s="98" t="s">
        <v>33</v>
      </c>
      <c r="B18" s="153"/>
      <c r="C18" s="153"/>
      <c r="D18" s="153"/>
      <c r="E18" s="153"/>
      <c r="F18" s="154"/>
      <c r="G18" s="153"/>
      <c r="H18" s="153"/>
      <c r="I18" s="153"/>
    </row>
    <row r="19" spans="1:10" ht="15" customHeight="1">
      <c r="A19" s="98"/>
      <c r="B19" s="153"/>
      <c r="C19" s="153"/>
      <c r="D19" s="153"/>
      <c r="E19" s="153"/>
      <c r="F19" s="154"/>
      <c r="G19" s="153"/>
      <c r="H19" s="153"/>
      <c r="I19" s="153"/>
    </row>
    <row r="20" spans="1:10" ht="15" customHeight="1">
      <c r="A20" s="102"/>
      <c r="B20" s="153"/>
      <c r="C20" s="153"/>
      <c r="D20" s="153"/>
      <c r="E20" s="153"/>
      <c r="F20" s="154"/>
      <c r="G20" s="153"/>
      <c r="H20" s="153"/>
      <c r="I20" s="154"/>
    </row>
    <row r="21" spans="1:10" ht="15" customHeight="1">
      <c r="A21" s="171" t="s">
        <v>96</v>
      </c>
      <c r="B21" s="153"/>
      <c r="C21" s="153"/>
      <c r="D21" s="153"/>
      <c r="E21" s="153"/>
      <c r="F21" s="153"/>
      <c r="G21" s="153"/>
      <c r="H21" s="153"/>
      <c r="I21" s="153"/>
    </row>
    <row r="22" spans="1:10" ht="15" customHeight="1">
      <c r="A22" s="13"/>
      <c r="C22" s="4"/>
    </row>
    <row r="23" spans="1:10" ht="15" customHeight="1">
      <c r="A23" s="9"/>
      <c r="B23" s="4"/>
      <c r="C23" s="4"/>
      <c r="D23" s="4"/>
      <c r="E23" s="4"/>
      <c r="F23" s="4"/>
      <c r="G23" s="4"/>
      <c r="H23" s="4"/>
      <c r="I23" s="4"/>
    </row>
    <row r="24" spans="1:10" ht="15" customHeight="1">
      <c r="A24" s="2"/>
      <c r="B24" s="4"/>
      <c r="C24" s="4"/>
      <c r="D24" s="4"/>
      <c r="E24" s="4"/>
      <c r="F24" s="4"/>
      <c r="G24" s="4"/>
      <c r="H24" s="4"/>
      <c r="I24" s="4"/>
    </row>
    <row r="25" spans="1:10" ht="15" customHeight="1">
      <c r="A25" s="4"/>
      <c r="B25" s="4"/>
      <c r="C25" s="4"/>
      <c r="D25" s="4"/>
      <c r="E25" s="4"/>
      <c r="F25" s="4"/>
      <c r="G25" s="4"/>
      <c r="H25" s="4"/>
      <c r="I25" s="1"/>
    </row>
    <row r="26" spans="1:10" ht="15" customHeight="1"/>
    <row r="27" spans="1:10" ht="15" customHeight="1">
      <c r="J27" s="4"/>
    </row>
    <row r="28" spans="1:10" ht="15" customHeight="1">
      <c r="J28" s="4"/>
    </row>
    <row r="35" ht="16.5" customHeight="1"/>
    <row r="36" ht="27.75" customHeight="1"/>
  </sheetData>
  <mergeCells count="6">
    <mergeCell ref="F3:I3"/>
    <mergeCell ref="H4:I4"/>
    <mergeCell ref="A4:A5"/>
    <mergeCell ref="B4:D4"/>
    <mergeCell ref="E4:E5"/>
    <mergeCell ref="F4:G4"/>
  </mergeCells>
  <pageMargins left="0.7" right="0.7" top="0.75" bottom="0.75" header="0.3" footer="0.3"/>
  <pageSetup paperSize="9"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35"/>
  <sheetViews>
    <sheetView workbookViewId="0">
      <selection activeCell="L11" sqref="L11"/>
    </sheetView>
  </sheetViews>
  <sheetFormatPr defaultColWidth="9.109375" defaultRowHeight="13.2"/>
  <cols>
    <col min="1" max="1" width="15" style="3" customWidth="1"/>
    <col min="2" max="2" width="14" style="3" customWidth="1"/>
    <col min="3" max="3" width="15.5546875" style="3" customWidth="1"/>
    <col min="4" max="4" width="14.6640625" style="3" customWidth="1"/>
    <col min="5" max="5" width="30.21875" style="3" customWidth="1"/>
    <col min="6" max="6" width="9.88671875" style="3" customWidth="1"/>
    <col min="7" max="7" width="9.109375" style="3"/>
    <col min="8" max="8" width="11.109375" style="3" customWidth="1"/>
    <col min="9" max="9" width="7.33203125" style="3" customWidth="1"/>
    <col min="10" max="16384" width="9.109375" style="3"/>
  </cols>
  <sheetData>
    <row r="1" spans="1:9" ht="16.8">
      <c r="A1" s="138" t="s">
        <v>79</v>
      </c>
      <c r="B1" s="139"/>
      <c r="C1" s="139"/>
      <c r="D1" s="139"/>
      <c r="E1" s="139"/>
      <c r="F1" s="139"/>
      <c r="G1" s="139"/>
      <c r="H1" s="139"/>
      <c r="I1" s="139"/>
    </row>
    <row r="2" spans="1:9" ht="15" customHeight="1">
      <c r="A2" s="138"/>
      <c r="B2" s="139"/>
      <c r="C2" s="139"/>
      <c r="D2" s="139"/>
      <c r="E2" s="139"/>
      <c r="F2" s="139"/>
      <c r="G2" s="139"/>
      <c r="H2" s="139"/>
      <c r="I2" s="139"/>
    </row>
    <row r="3" spans="1:9" ht="42.75" customHeight="1">
      <c r="A3" s="140"/>
      <c r="B3" s="140"/>
      <c r="C3" s="140"/>
      <c r="D3" s="140"/>
      <c r="E3" s="140"/>
      <c r="F3" s="321" t="s">
        <v>35</v>
      </c>
      <c r="G3" s="321"/>
      <c r="H3" s="321"/>
      <c r="I3" s="321"/>
    </row>
    <row r="4" spans="1:9" ht="45.75" customHeight="1">
      <c r="A4" s="321" t="s">
        <v>36</v>
      </c>
      <c r="B4" s="322" t="s">
        <v>73</v>
      </c>
      <c r="C4" s="322"/>
      <c r="D4" s="322"/>
      <c r="E4" s="321" t="s">
        <v>30</v>
      </c>
      <c r="F4" s="323" t="s">
        <v>91</v>
      </c>
      <c r="G4" s="321"/>
      <c r="H4" s="321" t="s">
        <v>42</v>
      </c>
      <c r="I4" s="321"/>
    </row>
    <row r="5" spans="1:9" ht="40.5" customHeight="1">
      <c r="A5" s="322"/>
      <c r="B5" s="141" t="s">
        <v>37</v>
      </c>
      <c r="C5" s="84" t="s">
        <v>38</v>
      </c>
      <c r="D5" s="85" t="s">
        <v>39</v>
      </c>
      <c r="E5" s="321"/>
      <c r="F5" s="157" t="s">
        <v>31</v>
      </c>
      <c r="G5" s="141" t="s">
        <v>40</v>
      </c>
      <c r="H5" s="141" t="s">
        <v>31</v>
      </c>
      <c r="I5" s="141" t="s">
        <v>40</v>
      </c>
    </row>
    <row r="6" spans="1:9" ht="15" customHeight="1">
      <c r="A6" s="142">
        <v>1462476.9999999998</v>
      </c>
      <c r="B6" s="142">
        <f>'2b. Total complaints -WOCs'!E5</f>
        <v>13713</v>
      </c>
      <c r="C6" s="158">
        <f>B6/A6*10000</f>
        <v>93.765577168051209</v>
      </c>
      <c r="D6" s="89">
        <f>B6/'2b. Total complaints -WOCs'!B5</f>
        <v>0.75090351549665968</v>
      </c>
      <c r="E6" s="115" t="s">
        <v>19</v>
      </c>
      <c r="F6" s="142">
        <f>B6-H6</f>
        <v>13343</v>
      </c>
      <c r="G6" s="89">
        <f>F6/B6</f>
        <v>0.97301830379931453</v>
      </c>
      <c r="H6" s="297">
        <v>370</v>
      </c>
      <c r="I6" s="89">
        <f>H6/B6</f>
        <v>2.6981696200685482E-2</v>
      </c>
    </row>
    <row r="7" spans="1:9" ht="15" customHeight="1">
      <c r="A7" s="142">
        <v>520930</v>
      </c>
      <c r="B7" s="142">
        <f>'2b. Total complaints -WOCs'!E6</f>
        <v>1681.8000000000002</v>
      </c>
      <c r="C7" s="158">
        <f t="shared" ref="C6:C13" si="0">B7/A7*10000</f>
        <v>32.284567984182139</v>
      </c>
      <c r="D7" s="89">
        <f>B7/'2b. Total complaints -WOCs'!B6</f>
        <v>0.60240704921555988</v>
      </c>
      <c r="E7" s="115" t="s">
        <v>20</v>
      </c>
      <c r="F7" s="142">
        <f t="shared" ref="F7:F13" si="1">B7-H7</f>
        <v>1649.4</v>
      </c>
      <c r="G7" s="89">
        <f t="shared" ref="G7:G13" si="2">F7/B7</f>
        <v>0.98073492686407415</v>
      </c>
      <c r="H7" s="298">
        <v>32.399999999999991</v>
      </c>
      <c r="I7" s="89">
        <f t="shared" ref="I7:I13" si="3">H7/B7</f>
        <v>1.9265073135925785E-2</v>
      </c>
    </row>
    <row r="8" spans="1:9" ht="15" customHeight="1">
      <c r="A8" s="142">
        <v>138942</v>
      </c>
      <c r="B8" s="142">
        <f>'2b. Total complaints -WOCs'!E7</f>
        <v>928</v>
      </c>
      <c r="C8" s="158">
        <f>B8/A8*10000</f>
        <v>66.790459328352838</v>
      </c>
      <c r="D8" s="89">
        <f>B8/'2b. Total complaints -WOCs'!B7</f>
        <v>0.85215794306703396</v>
      </c>
      <c r="E8" s="115" t="s">
        <v>21</v>
      </c>
      <c r="F8" s="142">
        <f t="shared" si="1"/>
        <v>881</v>
      </c>
      <c r="G8" s="89">
        <f t="shared" si="2"/>
        <v>0.9493534482758621</v>
      </c>
      <c r="H8" s="299">
        <v>47</v>
      </c>
      <c r="I8" s="89">
        <f t="shared" si="3"/>
        <v>5.0646551724137928E-2</v>
      </c>
    </row>
    <row r="9" spans="1:9" ht="15" customHeight="1">
      <c r="A9" s="142">
        <v>775804</v>
      </c>
      <c r="B9" s="142">
        <f>'2b. Total complaints -WOCs'!E8</f>
        <v>3092</v>
      </c>
      <c r="C9" s="160">
        <f t="shared" si="0"/>
        <v>39.855427401766427</v>
      </c>
      <c r="D9" s="89">
        <f>B9/'2b. Total complaints -WOCs'!B8</f>
        <v>0.69828364950316169</v>
      </c>
      <c r="E9" s="115" t="s">
        <v>89</v>
      </c>
      <c r="F9" s="161">
        <f t="shared" si="1"/>
        <v>2907</v>
      </c>
      <c r="G9" s="89">
        <f t="shared" si="2"/>
        <v>0.94016817593790425</v>
      </c>
      <c r="H9" s="166">
        <v>185</v>
      </c>
      <c r="I9" s="89">
        <f t="shared" si="3"/>
        <v>5.983182406209573E-2</v>
      </c>
    </row>
    <row r="10" spans="1:9" ht="15" customHeight="1">
      <c r="A10" s="142">
        <v>301451</v>
      </c>
      <c r="B10" s="142">
        <f>'2b. Total complaints -WOCs'!E9</f>
        <v>728</v>
      </c>
      <c r="C10" s="160">
        <f t="shared" si="0"/>
        <v>24.149861834925076</v>
      </c>
      <c r="D10" s="89">
        <f>B10/'2b. Total complaints -WOCs'!B9</f>
        <v>0.83582089552238803</v>
      </c>
      <c r="E10" s="163" t="s">
        <v>23</v>
      </c>
      <c r="F10" s="161">
        <f>B10-H10</f>
        <v>703</v>
      </c>
      <c r="G10" s="89">
        <f t="shared" si="2"/>
        <v>0.96565934065934067</v>
      </c>
      <c r="H10" s="166">
        <v>25</v>
      </c>
      <c r="I10" s="89">
        <f t="shared" si="3"/>
        <v>3.4340659340659344E-2</v>
      </c>
    </row>
    <row r="11" spans="1:9" ht="15" customHeight="1">
      <c r="A11" s="142">
        <v>293923</v>
      </c>
      <c r="B11" s="142">
        <f>'2b. Total complaints -WOCs'!E10</f>
        <v>1830</v>
      </c>
      <c r="C11" s="160">
        <f t="shared" si="0"/>
        <v>62.261204465115014</v>
      </c>
      <c r="D11" s="89">
        <f>B11/'2b. Total complaints -WOCs'!B10</f>
        <v>0.82880434782608692</v>
      </c>
      <c r="E11" s="163" t="s">
        <v>24</v>
      </c>
      <c r="F11" s="161">
        <f>B11-H11</f>
        <v>1648</v>
      </c>
      <c r="G11" s="89">
        <f t="shared" si="2"/>
        <v>0.90054644808743167</v>
      </c>
      <c r="H11" s="166">
        <v>182</v>
      </c>
      <c r="I11" s="89">
        <f t="shared" si="3"/>
        <v>9.94535519125683E-2</v>
      </c>
    </row>
    <row r="12" spans="1:9" ht="15" customHeight="1">
      <c r="A12" s="142">
        <v>927945</v>
      </c>
      <c r="B12" s="142">
        <f>'2b. Total complaints -WOCs'!E11</f>
        <v>5357</v>
      </c>
      <c r="C12" s="160">
        <f t="shared" si="0"/>
        <v>57.729714584377305</v>
      </c>
      <c r="D12" s="89">
        <f>B12/'2b. Total complaints -WOCs'!B11</f>
        <v>0.63426474070565952</v>
      </c>
      <c r="E12" s="163" t="s">
        <v>25</v>
      </c>
      <c r="F12" s="161">
        <f>B12-H12</f>
        <v>5157</v>
      </c>
      <c r="G12" s="89">
        <f t="shared" si="2"/>
        <v>0.96266567108456225</v>
      </c>
      <c r="H12" s="164">
        <v>200</v>
      </c>
      <c r="I12" s="89">
        <f t="shared" si="3"/>
        <v>3.7334328915437746E-2</v>
      </c>
    </row>
    <row r="13" spans="1:9" ht="15" customHeight="1">
      <c r="A13" s="142">
        <v>547503</v>
      </c>
      <c r="B13" s="142">
        <f>'2b. Total complaints -WOCs'!E12</f>
        <v>2944</v>
      </c>
      <c r="C13" s="160">
        <f t="shared" si="0"/>
        <v>53.771394859936841</v>
      </c>
      <c r="D13" s="89">
        <f>B13/'2b. Total complaints -WOCs'!B12</f>
        <v>0.87462863933452173</v>
      </c>
      <c r="E13" s="163" t="s">
        <v>34</v>
      </c>
      <c r="F13" s="161">
        <f t="shared" si="1"/>
        <v>2772</v>
      </c>
      <c r="G13" s="89">
        <f t="shared" si="2"/>
        <v>0.94157608695652173</v>
      </c>
      <c r="H13" s="166">
        <v>172</v>
      </c>
      <c r="I13" s="89">
        <f t="shared" si="3"/>
        <v>5.8423913043478264E-2</v>
      </c>
    </row>
    <row r="14" spans="1:9" ht="15" customHeight="1">
      <c r="A14" s="169">
        <f>SUM(A6:A13)</f>
        <v>4968975</v>
      </c>
      <c r="B14" s="169">
        <f>SUM(B6:B13)</f>
        <v>30273.8</v>
      </c>
      <c r="C14" s="170">
        <f>SUM(C6:C13)</f>
        <v>430.60820762670687</v>
      </c>
      <c r="D14" s="96">
        <f>B14/'2b. Total complaints -WOCs'!B13</f>
        <v>0.73016125686776734</v>
      </c>
      <c r="E14" s="152" t="s">
        <v>53</v>
      </c>
      <c r="F14" s="169">
        <f>B14-H14</f>
        <v>29060.399999999998</v>
      </c>
      <c r="G14" s="96">
        <f>F14/B14</f>
        <v>0.9599191380005152</v>
      </c>
      <c r="H14" s="169">
        <f>SUM(H6:H13)</f>
        <v>1213.4000000000001</v>
      </c>
      <c r="I14" s="96">
        <f>H14/B14</f>
        <v>4.0080861999484706E-2</v>
      </c>
    </row>
    <row r="15" spans="1:9" ht="15" customHeight="1">
      <c r="A15" s="98" t="s">
        <v>33</v>
      </c>
      <c r="B15" s="99"/>
      <c r="C15" s="99"/>
      <c r="D15" s="99"/>
      <c r="E15" s="99"/>
      <c r="F15" s="99"/>
      <c r="G15" s="99"/>
      <c r="H15" s="99"/>
      <c r="I15" s="99"/>
    </row>
    <row r="16" spans="1:9" ht="15" customHeight="1">
      <c r="A16" s="99"/>
      <c r="B16" s="99"/>
      <c r="C16" s="99"/>
      <c r="D16" s="99"/>
      <c r="E16" s="99"/>
      <c r="F16" s="99"/>
      <c r="G16" s="99"/>
      <c r="H16" s="99"/>
      <c r="I16" s="99"/>
    </row>
    <row r="17" spans="1:9" ht="15" customHeight="1">
      <c r="A17" s="102"/>
      <c r="B17" s="99"/>
      <c r="C17" s="99"/>
      <c r="D17" s="99"/>
      <c r="E17" s="99"/>
      <c r="F17" s="99"/>
      <c r="G17" s="99"/>
      <c r="H17" s="99"/>
      <c r="I17" s="99"/>
    </row>
    <row r="18" spans="1:9" ht="15" customHeight="1">
      <c r="A18" s="102" t="s">
        <v>84</v>
      </c>
      <c r="B18" s="99"/>
      <c r="C18" s="99"/>
      <c r="D18" s="99"/>
      <c r="E18" s="99"/>
      <c r="F18" s="99"/>
      <c r="G18" s="99"/>
      <c r="H18" s="99"/>
      <c r="I18" s="99"/>
    </row>
    <row r="19" spans="1:9" ht="15" customHeight="1"/>
    <row r="20" spans="1:9" ht="15" customHeight="1"/>
    <row r="21" spans="1:9" ht="15" customHeight="1"/>
    <row r="22" spans="1:9" ht="15" customHeight="1"/>
    <row r="23" spans="1:9" ht="15" customHeight="1"/>
    <row r="24" spans="1:9" ht="15" customHeight="1"/>
    <row r="25" spans="1:9" ht="15" customHeight="1"/>
    <row r="26" spans="1:9" ht="15" customHeight="1">
      <c r="A26" s="4"/>
    </row>
    <row r="27" spans="1:9" ht="15" customHeight="1">
      <c r="A27" s="4"/>
    </row>
    <row r="34" ht="16.5" customHeight="1"/>
    <row r="35" ht="27.75" customHeight="1"/>
  </sheetData>
  <mergeCells count="6">
    <mergeCell ref="F4:G4"/>
    <mergeCell ref="H4:I4"/>
    <mergeCell ref="F3:I3"/>
    <mergeCell ref="A4:A5"/>
    <mergeCell ref="B4:D4"/>
    <mergeCell ref="E4:E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K27"/>
  <sheetViews>
    <sheetView zoomScaleNormal="100" workbookViewId="0">
      <selection activeCell="F17" sqref="F17"/>
    </sheetView>
  </sheetViews>
  <sheetFormatPr defaultColWidth="9.109375" defaultRowHeight="13.2"/>
  <cols>
    <col min="1" max="1" width="16.109375" style="3" customWidth="1"/>
    <col min="2" max="2" width="12.44140625" style="3" customWidth="1"/>
    <col min="3" max="3" width="13.6640625" style="3" customWidth="1"/>
    <col min="4" max="4" width="11.6640625" style="3" customWidth="1"/>
    <col min="5" max="5" width="27.6640625" style="3" customWidth="1"/>
    <col min="6" max="6" width="10.44140625" style="3" customWidth="1"/>
    <col min="7" max="7" width="8.33203125" style="3" customWidth="1"/>
    <col min="8" max="8" width="10.109375" style="3" customWidth="1"/>
    <col min="9" max="9" width="7.33203125" style="3" customWidth="1"/>
    <col min="10" max="16384" width="9.109375" style="3"/>
  </cols>
  <sheetData>
    <row r="1" spans="1:11" ht="15" customHeight="1">
      <c r="A1" s="138" t="s">
        <v>76</v>
      </c>
      <c r="B1" s="139"/>
      <c r="C1" s="139"/>
      <c r="D1" s="139"/>
      <c r="E1" s="139"/>
      <c r="F1" s="139"/>
      <c r="G1" s="139"/>
      <c r="H1" s="139"/>
      <c r="I1" s="139"/>
      <c r="J1" s="99"/>
      <c r="K1" s="99"/>
    </row>
    <row r="2" spans="1:11" ht="15" customHeight="1">
      <c r="A2" s="138"/>
      <c r="B2" s="139"/>
      <c r="C2" s="139"/>
      <c r="D2" s="139"/>
      <c r="E2" s="139"/>
      <c r="F2" s="139"/>
      <c r="G2" s="139"/>
      <c r="H2" s="139"/>
      <c r="I2" s="139"/>
      <c r="J2" s="99"/>
      <c r="K2" s="99"/>
    </row>
    <row r="3" spans="1:11" ht="39" customHeight="1">
      <c r="A3" s="140"/>
      <c r="B3" s="140"/>
      <c r="C3" s="140"/>
      <c r="D3" s="140"/>
      <c r="E3" s="140"/>
      <c r="F3" s="321" t="s">
        <v>35</v>
      </c>
      <c r="G3" s="321"/>
      <c r="H3" s="321"/>
      <c r="I3" s="321"/>
      <c r="J3" s="99"/>
      <c r="K3" s="99"/>
    </row>
    <row r="4" spans="1:11" ht="40.5" customHeight="1">
      <c r="A4" s="324" t="s">
        <v>75</v>
      </c>
      <c r="B4" s="325" t="s">
        <v>74</v>
      </c>
      <c r="C4" s="325"/>
      <c r="D4" s="325"/>
      <c r="E4" s="321" t="s">
        <v>30</v>
      </c>
      <c r="F4" s="323" t="s">
        <v>91</v>
      </c>
      <c r="G4" s="321"/>
      <c r="H4" s="321" t="s">
        <v>42</v>
      </c>
      <c r="I4" s="321"/>
      <c r="J4" s="99"/>
      <c r="K4" s="99"/>
    </row>
    <row r="5" spans="1:11" ht="40.5" customHeight="1">
      <c r="A5" s="324"/>
      <c r="B5" s="112" t="s">
        <v>37</v>
      </c>
      <c r="C5" s="113" t="s">
        <v>38</v>
      </c>
      <c r="D5" s="113" t="s">
        <v>39</v>
      </c>
      <c r="E5" s="321"/>
      <c r="F5" s="141" t="s">
        <v>31</v>
      </c>
      <c r="G5" s="141" t="s">
        <v>40</v>
      </c>
      <c r="H5" s="141" t="s">
        <v>31</v>
      </c>
      <c r="I5" s="141" t="s">
        <v>40</v>
      </c>
      <c r="J5" s="99"/>
      <c r="K5" s="99"/>
    </row>
    <row r="6" spans="1:11" ht="15" customHeight="1">
      <c r="A6" s="142">
        <v>2210914</v>
      </c>
      <c r="B6" s="143">
        <f>'2a. Total Complaints -WaSCs'!G5</f>
        <v>3785</v>
      </c>
      <c r="C6" s="144">
        <f>B6/A6*10000</f>
        <v>17.119616592956579</v>
      </c>
      <c r="D6" s="89">
        <f>'2a. Total Complaints -WaSCs'!H5</f>
        <v>0.26411276254273952</v>
      </c>
      <c r="E6" s="115" t="s">
        <v>5</v>
      </c>
      <c r="F6" s="145">
        <f t="shared" ref="F6:F16" si="0">B6-H6</f>
        <v>3338</v>
      </c>
      <c r="G6" s="146">
        <f>F6/B6</f>
        <v>0.88190224570673714</v>
      </c>
      <c r="H6" s="147">
        <v>447</v>
      </c>
      <c r="I6" s="146">
        <f>H6/B6</f>
        <v>0.11809775429326289</v>
      </c>
      <c r="J6" s="99"/>
      <c r="K6" s="99"/>
    </row>
    <row r="7" spans="1:11" ht="15" customHeight="1">
      <c r="A7" s="142">
        <v>1377324</v>
      </c>
      <c r="B7" s="143">
        <f>'2a. Total Complaints -WaSCs'!G6</f>
        <v>5815</v>
      </c>
      <c r="C7" s="148">
        <f t="shared" ref="C7:C16" si="1">B7/A7*10000</f>
        <v>42.219550374494311</v>
      </c>
      <c r="D7" s="89">
        <f>'2a. Total Complaints -WaSCs'!H6</f>
        <v>0.49434668026863893</v>
      </c>
      <c r="E7" s="126" t="s">
        <v>106</v>
      </c>
      <c r="F7" s="145">
        <f t="shared" si="0"/>
        <v>5671</v>
      </c>
      <c r="G7" s="146">
        <f t="shared" ref="G7:G16" si="2">F7/B7</f>
        <v>0.97523645743766119</v>
      </c>
      <c r="H7" s="147">
        <v>144</v>
      </c>
      <c r="I7" s="146">
        <f t="shared" ref="I7:I17" si="3">H7/B7</f>
        <v>2.4763542562338779E-2</v>
      </c>
      <c r="J7" s="99"/>
      <c r="K7" s="99"/>
    </row>
    <row r="8" spans="1:11" ht="15" customHeight="1">
      <c r="A8" s="142">
        <v>100320</v>
      </c>
      <c r="B8" s="143">
        <f>'2a. Total Complaints -WaSCs'!G7</f>
        <v>39</v>
      </c>
      <c r="C8" s="148">
        <f t="shared" si="1"/>
        <v>3.8875598086124401</v>
      </c>
      <c r="D8" s="89">
        <f>'2a. Total Complaints -WaSCs'!H7</f>
        <v>0.20526315789473684</v>
      </c>
      <c r="E8" s="115" t="s">
        <v>6</v>
      </c>
      <c r="F8" s="145">
        <f>B8-H8</f>
        <v>38</v>
      </c>
      <c r="G8" s="146">
        <f t="shared" si="2"/>
        <v>0.97435897435897434</v>
      </c>
      <c r="H8" s="147">
        <v>1</v>
      </c>
      <c r="I8" s="146">
        <f t="shared" si="3"/>
        <v>2.564102564102564E-2</v>
      </c>
      <c r="J8" s="99"/>
      <c r="K8" s="99"/>
    </row>
    <row r="9" spans="1:11" ht="15" customHeight="1">
      <c r="A9" s="142">
        <v>1204129</v>
      </c>
      <c r="B9" s="143">
        <f>'2a. Total Complaints -WaSCs'!G8</f>
        <v>1770</v>
      </c>
      <c r="C9" s="148">
        <f t="shared" si="1"/>
        <v>14.699421739697325</v>
      </c>
      <c r="D9" s="89">
        <f>'2a. Total Complaints -WaSCs'!H8</f>
        <v>0.33797975940423908</v>
      </c>
      <c r="E9" s="115" t="s">
        <v>7</v>
      </c>
      <c r="F9" s="145">
        <f>B9-H9</f>
        <v>1686</v>
      </c>
      <c r="G9" s="146">
        <f t="shared" si="2"/>
        <v>0.9525423728813559</v>
      </c>
      <c r="H9" s="147">
        <v>84</v>
      </c>
      <c r="I9" s="146">
        <f t="shared" si="3"/>
        <v>4.7457627118644069E-2</v>
      </c>
      <c r="J9" s="99"/>
      <c r="K9" s="99"/>
    </row>
    <row r="10" spans="1:11" ht="15" customHeight="1">
      <c r="A10" s="142">
        <v>3612946</v>
      </c>
      <c r="B10" s="143">
        <f>'2a. Total Complaints -WaSCs'!G9</f>
        <v>2107</v>
      </c>
      <c r="C10" s="148">
        <f t="shared" si="1"/>
        <v>5.8318059555830608</v>
      </c>
      <c r="D10" s="89">
        <f>'2a. Total Complaints -WaSCs'!H9</f>
        <v>0.11208042981009628</v>
      </c>
      <c r="E10" s="115" t="s">
        <v>8</v>
      </c>
      <c r="F10" s="145">
        <f t="shared" si="0"/>
        <v>1927</v>
      </c>
      <c r="G10" s="146">
        <f t="shared" si="2"/>
        <v>0.91457047935453251</v>
      </c>
      <c r="H10" s="147">
        <v>180</v>
      </c>
      <c r="I10" s="146">
        <f t="shared" si="3"/>
        <v>8.5429520645467494E-2</v>
      </c>
      <c r="J10" s="99"/>
      <c r="K10" s="99"/>
    </row>
    <row r="11" spans="1:11" ht="15" customHeight="1">
      <c r="A11" s="142">
        <v>1028769</v>
      </c>
      <c r="B11" s="143">
        <f>'2a. Total Complaints -WaSCs'!G10</f>
        <v>3312</v>
      </c>
      <c r="C11" s="148">
        <f>B11/A11*10000</f>
        <v>32.193816104489926</v>
      </c>
      <c r="D11" s="89">
        <f>'2a. Total Complaints -WaSCs'!H10</f>
        <v>0.17488647164431304</v>
      </c>
      <c r="E11" s="115" t="s">
        <v>9</v>
      </c>
      <c r="F11" s="145">
        <f>B11-H11</f>
        <v>3216</v>
      </c>
      <c r="G11" s="146">
        <f>F11/B11</f>
        <v>0.97101449275362317</v>
      </c>
      <c r="H11" s="147">
        <v>96</v>
      </c>
      <c r="I11" s="146">
        <f>H11/B11</f>
        <v>2.8985507246376812E-2</v>
      </c>
      <c r="J11" s="99"/>
      <c r="K11" s="99"/>
    </row>
    <row r="12" spans="1:11" ht="15" customHeight="1">
      <c r="A12" s="142">
        <v>1119737</v>
      </c>
      <c r="B12" s="143">
        <f>'2a. Total Complaints -WaSCs'!G11</f>
        <v>4521</v>
      </c>
      <c r="C12" s="148">
        <f t="shared" si="1"/>
        <v>40.375552473482614</v>
      </c>
      <c r="D12" s="89">
        <f>'2a. Total Complaints -WaSCs'!H11</f>
        <v>0.19848099042936165</v>
      </c>
      <c r="E12" s="115" t="s">
        <v>10</v>
      </c>
      <c r="F12" s="145">
        <f>B12-H12</f>
        <v>4476</v>
      </c>
      <c r="G12" s="146">
        <f t="shared" si="2"/>
        <v>0.99004644990046453</v>
      </c>
      <c r="H12" s="149">
        <v>45</v>
      </c>
      <c r="I12" s="146">
        <f>H12/B12</f>
        <v>9.9535500995355016E-3</v>
      </c>
      <c r="J12" s="99"/>
      <c r="K12" s="99"/>
    </row>
    <row r="13" spans="1:11" ht="15" customHeight="1">
      <c r="A13" s="142">
        <v>4045414</v>
      </c>
      <c r="B13" s="143">
        <f>'2a. Total Complaints -WaSCs'!G12</f>
        <v>20507.617351204157</v>
      </c>
      <c r="C13" s="148">
        <f t="shared" si="1"/>
        <v>50.693494784969246</v>
      </c>
      <c r="D13" s="89">
        <f>'2a. Total Complaints -WaSCs'!H12</f>
        <v>0.16700286121275718</v>
      </c>
      <c r="E13" s="115" t="s">
        <v>11</v>
      </c>
      <c r="F13" s="145">
        <f>B13-H13</f>
        <v>19081.615805131183</v>
      </c>
      <c r="G13" s="146">
        <f t="shared" si="2"/>
        <v>0.9304647867350011</v>
      </c>
      <c r="H13" s="149">
        <v>1426.0015460729746</v>
      </c>
      <c r="I13" s="146">
        <f t="shared" si="3"/>
        <v>6.953521326499898E-2</v>
      </c>
      <c r="J13" s="99"/>
      <c r="K13" s="99"/>
    </row>
    <row r="14" spans="1:11" ht="15" customHeight="1">
      <c r="A14" s="142">
        <v>3315909</v>
      </c>
      <c r="B14" s="143">
        <f>'2a. Total Complaints -WaSCs'!G13</f>
        <v>5728</v>
      </c>
      <c r="C14" s="148">
        <f>B14/A14*10000</f>
        <v>17.274297937609266</v>
      </c>
      <c r="D14" s="89">
        <f>'2a. Total Complaints -WaSCs'!H13</f>
        <v>0.20944093019854473</v>
      </c>
      <c r="E14" s="115" t="s">
        <v>12</v>
      </c>
      <c r="F14" s="145">
        <f t="shared" si="0"/>
        <v>5405</v>
      </c>
      <c r="G14" s="146">
        <f t="shared" si="2"/>
        <v>0.94361033519553073</v>
      </c>
      <c r="H14" s="149">
        <v>323</v>
      </c>
      <c r="I14" s="146">
        <f>H14/B14</f>
        <v>5.6389664804469275E-2</v>
      </c>
      <c r="J14" s="99"/>
      <c r="K14" s="99"/>
    </row>
    <row r="15" spans="1:11" ht="15" customHeight="1">
      <c r="A15" s="142">
        <v>600205</v>
      </c>
      <c r="B15" s="143">
        <f>'2a. Total Complaints -WaSCs'!G14</f>
        <v>1523</v>
      </c>
      <c r="C15" s="148">
        <f t="shared" si="1"/>
        <v>25.374663656584001</v>
      </c>
      <c r="D15" s="89">
        <f>'2a. Total Complaints -WaSCs'!H14</f>
        <v>0.22888488127442141</v>
      </c>
      <c r="E15" s="115" t="s">
        <v>13</v>
      </c>
      <c r="F15" s="145">
        <f>B15-H15</f>
        <v>1453</v>
      </c>
      <c r="G15" s="146">
        <f t="shared" si="2"/>
        <v>0.95403808273145108</v>
      </c>
      <c r="H15" s="147">
        <v>70</v>
      </c>
      <c r="I15" s="146">
        <f t="shared" si="3"/>
        <v>4.5961917268548917E-2</v>
      </c>
      <c r="J15" s="99"/>
      <c r="K15" s="99"/>
    </row>
    <row r="16" spans="1:11" ht="15" customHeight="1">
      <c r="A16" s="142">
        <v>2271925</v>
      </c>
      <c r="B16" s="143">
        <f>'2a. Total Complaints -WaSCs'!G15</f>
        <v>11206</v>
      </c>
      <c r="C16" s="144">
        <f t="shared" si="1"/>
        <v>49.323811305390798</v>
      </c>
      <c r="D16" s="89">
        <f>'2a. Total Complaints -WaSCs'!H15</f>
        <v>0.36092501932491627</v>
      </c>
      <c r="E16" s="115" t="s">
        <v>14</v>
      </c>
      <c r="F16" s="145">
        <f>B16-H16</f>
        <v>10821</v>
      </c>
      <c r="G16" s="146">
        <f t="shared" si="2"/>
        <v>0.96564340531857928</v>
      </c>
      <c r="H16" s="147">
        <v>385</v>
      </c>
      <c r="I16" s="146">
        <f t="shared" si="3"/>
        <v>3.4356594681420667E-2</v>
      </c>
      <c r="J16" s="99"/>
      <c r="K16" s="99"/>
    </row>
    <row r="17" spans="1:11" ht="15" customHeight="1">
      <c r="A17" s="150">
        <f>SUM(A6:A16)</f>
        <v>20887592</v>
      </c>
      <c r="B17" s="150">
        <f>SUM(B6:B16)</f>
        <v>60313.617351204157</v>
      </c>
      <c r="C17" s="151">
        <f>SUM(C6:C16)</f>
        <v>298.99359073386955</v>
      </c>
      <c r="D17" s="96">
        <f>'2a. Total Complaints -WaSCs'!H16</f>
        <v>0.21549428283475056</v>
      </c>
      <c r="E17" s="152" t="s">
        <v>53</v>
      </c>
      <c r="F17" s="150">
        <f>B17-H17</f>
        <v>57112.61580513118</v>
      </c>
      <c r="G17" s="96">
        <f>F17/B17</f>
        <v>0.94692738246101782</v>
      </c>
      <c r="H17" s="150">
        <f>SUM(H6:H16)</f>
        <v>3201.0015460729746</v>
      </c>
      <c r="I17" s="96">
        <f t="shared" si="3"/>
        <v>5.3072617538982132E-2</v>
      </c>
      <c r="J17" s="99"/>
      <c r="K17" s="99"/>
    </row>
    <row r="18" spans="1:11" ht="15" customHeight="1">
      <c r="A18" s="98" t="s">
        <v>33</v>
      </c>
      <c r="B18" s="153"/>
      <c r="C18" s="153"/>
      <c r="D18" s="153"/>
      <c r="E18" s="153"/>
      <c r="F18" s="154"/>
      <c r="G18" s="153"/>
      <c r="H18" s="153"/>
      <c r="I18" s="155"/>
      <c r="J18" s="99"/>
      <c r="K18" s="99"/>
    </row>
    <row r="19" spans="1:11" ht="15" customHeight="1">
      <c r="A19" s="100"/>
      <c r="B19" s="153"/>
      <c r="C19" s="153"/>
      <c r="D19" s="153"/>
      <c r="E19" s="153"/>
      <c r="F19" s="153"/>
      <c r="G19" s="153"/>
      <c r="H19" s="153"/>
      <c r="I19" s="153"/>
      <c r="J19" s="99"/>
      <c r="K19" s="99"/>
    </row>
    <row r="20" spans="1:11" ht="15" customHeight="1">
      <c r="A20" s="102"/>
      <c r="B20" s="99"/>
      <c r="C20" s="99"/>
      <c r="D20" s="99"/>
      <c r="E20" s="99"/>
      <c r="F20" s="99"/>
      <c r="G20" s="99"/>
      <c r="H20" s="99"/>
      <c r="I20" s="99"/>
      <c r="J20" s="99"/>
      <c r="K20" s="99"/>
    </row>
    <row r="21" spans="1:11" ht="15" customHeight="1">
      <c r="A21" s="156" t="s">
        <v>83</v>
      </c>
      <c r="B21" s="153"/>
      <c r="C21" s="153"/>
      <c r="D21" s="153"/>
      <c r="E21" s="153"/>
      <c r="F21" s="153"/>
      <c r="G21" s="153"/>
      <c r="H21" s="153"/>
      <c r="I21" s="153"/>
      <c r="J21" s="99"/>
      <c r="K21" s="99"/>
    </row>
    <row r="22" spans="1:11" ht="15" customHeight="1">
      <c r="A22" s="2"/>
      <c r="B22" s="4"/>
      <c r="C22" s="4"/>
      <c r="D22" s="4"/>
      <c r="E22" s="4"/>
      <c r="F22" s="4"/>
      <c r="G22" s="4"/>
      <c r="H22" s="4"/>
      <c r="I22" s="4"/>
    </row>
    <row r="23" spans="1:11" ht="15" customHeight="1">
      <c r="A23" s="4"/>
      <c r="B23" s="4"/>
      <c r="C23" s="4" t="s">
        <v>41</v>
      </c>
      <c r="D23" s="4"/>
      <c r="E23" s="4"/>
      <c r="F23" s="4"/>
      <c r="G23" s="4"/>
      <c r="H23" s="4"/>
      <c r="I23" s="1"/>
    </row>
    <row r="24" spans="1:11" ht="15" customHeight="1">
      <c r="E24" s="8"/>
    </row>
    <row r="25" spans="1:11" ht="15" customHeight="1"/>
    <row r="26" spans="1:11" ht="15" customHeight="1"/>
    <row r="27" spans="1:11" ht="15" customHeight="1"/>
  </sheetData>
  <mergeCells count="6">
    <mergeCell ref="F3:I3"/>
    <mergeCell ref="A4:A5"/>
    <mergeCell ref="B4:D4"/>
    <mergeCell ref="E4:E5"/>
    <mergeCell ref="F4:G4"/>
    <mergeCell ref="H4:I4"/>
  </mergeCells>
  <pageMargins left="0.7" right="0.7" top="0.75" bottom="0.75" header="0.3" footer="0.3"/>
  <pageSetup paperSize="9" scale="8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J26"/>
  <sheetViews>
    <sheetView workbookViewId="0">
      <selection activeCell="H15" sqref="H15"/>
    </sheetView>
  </sheetViews>
  <sheetFormatPr defaultColWidth="9.109375" defaultRowHeight="13.2"/>
  <cols>
    <col min="1" max="1" width="15" style="3" customWidth="1"/>
    <col min="2" max="2" width="12.6640625" style="3" customWidth="1"/>
    <col min="3" max="3" width="16" style="3" customWidth="1"/>
    <col min="4" max="4" width="12.5546875" style="3" customWidth="1"/>
    <col min="5" max="5" width="27.6640625" style="3" customWidth="1"/>
    <col min="6" max="6" width="10.6640625" style="3" customWidth="1"/>
    <col min="7" max="7" width="8.33203125" style="3" customWidth="1"/>
    <col min="8" max="8" width="10.5546875" style="3" customWidth="1"/>
    <col min="9" max="9" width="8.44140625" style="3" customWidth="1"/>
    <col min="10" max="16384" width="9.109375" style="3"/>
  </cols>
  <sheetData>
    <row r="1" spans="1:10" ht="15" customHeight="1">
      <c r="A1" s="138" t="s">
        <v>77</v>
      </c>
      <c r="B1" s="139"/>
      <c r="C1" s="139"/>
      <c r="D1" s="139"/>
      <c r="E1" s="139"/>
      <c r="F1" s="139"/>
      <c r="G1" s="139"/>
      <c r="H1" s="139"/>
      <c r="I1" s="139"/>
      <c r="J1" s="99"/>
    </row>
    <row r="2" spans="1:10" ht="15" customHeight="1">
      <c r="A2" s="138"/>
      <c r="B2" s="139"/>
      <c r="C2" s="139"/>
      <c r="D2" s="139"/>
      <c r="E2" s="139"/>
      <c r="F2" s="139"/>
      <c r="G2" s="139"/>
      <c r="H2" s="139"/>
      <c r="I2" s="139"/>
      <c r="J2" s="99"/>
    </row>
    <row r="3" spans="1:10" ht="45.75" customHeight="1">
      <c r="A3" s="140"/>
      <c r="B3" s="140"/>
      <c r="C3" s="140"/>
      <c r="D3" s="140"/>
      <c r="E3" s="140"/>
      <c r="F3" s="321" t="s">
        <v>35</v>
      </c>
      <c r="G3" s="321"/>
      <c r="H3" s="321"/>
      <c r="I3" s="321"/>
      <c r="J3" s="99"/>
    </row>
    <row r="4" spans="1:10" ht="46.5" customHeight="1">
      <c r="A4" s="324" t="s">
        <v>75</v>
      </c>
      <c r="B4" s="325" t="s">
        <v>110</v>
      </c>
      <c r="C4" s="325"/>
      <c r="D4" s="325"/>
      <c r="E4" s="321" t="s">
        <v>30</v>
      </c>
      <c r="F4" s="323" t="s">
        <v>91</v>
      </c>
      <c r="G4" s="321"/>
      <c r="H4" s="321" t="s">
        <v>42</v>
      </c>
      <c r="I4" s="321"/>
      <c r="J4" s="99"/>
    </row>
    <row r="5" spans="1:10" ht="46.5" customHeight="1">
      <c r="A5" s="324"/>
      <c r="B5" s="112" t="s">
        <v>37</v>
      </c>
      <c r="C5" s="113" t="s">
        <v>38</v>
      </c>
      <c r="D5" s="113" t="s">
        <v>39</v>
      </c>
      <c r="E5" s="321"/>
      <c r="F5" s="141" t="s">
        <v>31</v>
      </c>
      <c r="G5" s="141" t="s">
        <v>40</v>
      </c>
      <c r="H5" s="141" t="s">
        <v>31</v>
      </c>
      <c r="I5" s="141" t="s">
        <v>40</v>
      </c>
      <c r="J5" s="99"/>
    </row>
    <row r="6" spans="1:10" ht="15" customHeight="1">
      <c r="A6" s="142">
        <v>1526639.9999999998</v>
      </c>
      <c r="B6" s="143">
        <f>'2b. Total complaints -WOCs'!G5</f>
        <v>4549</v>
      </c>
      <c r="C6" s="144">
        <f t="shared" ref="C6:C13" si="0">B6/A6*10000</f>
        <v>29.797463711156531</v>
      </c>
      <c r="D6" s="89">
        <f>B6/'2b. Total complaints -WOCs'!B5</f>
        <v>0.24909648450334027</v>
      </c>
      <c r="E6" s="115" t="s">
        <v>19</v>
      </c>
      <c r="F6" s="145">
        <f t="shared" ref="F6:F13" si="1">B6-H6</f>
        <v>4426</v>
      </c>
      <c r="G6" s="146">
        <f>F6/B6</f>
        <v>0.97296109034952738</v>
      </c>
      <c r="H6" s="147">
        <v>123</v>
      </c>
      <c r="I6" s="146">
        <f>H6/B6</f>
        <v>2.703890965047263E-2</v>
      </c>
      <c r="J6" s="99"/>
    </row>
    <row r="7" spans="1:10" ht="15" customHeight="1">
      <c r="A7" s="142">
        <v>531375</v>
      </c>
      <c r="B7" s="143">
        <f>'2b. Total complaints -WOCs'!G6</f>
        <v>1110</v>
      </c>
      <c r="C7" s="148">
        <f t="shared" si="0"/>
        <v>20.889202540578687</v>
      </c>
      <c r="D7" s="89">
        <f>B7/'2b. Total complaints -WOCs'!B6</f>
        <v>0.39759295078444012</v>
      </c>
      <c r="E7" s="115" t="s">
        <v>20</v>
      </c>
      <c r="F7" s="145">
        <f t="shared" si="1"/>
        <v>1022</v>
      </c>
      <c r="G7" s="146">
        <f t="shared" ref="G7:G14" si="2">F7/B7</f>
        <v>0.92072072072072075</v>
      </c>
      <c r="H7" s="147">
        <v>88</v>
      </c>
      <c r="I7" s="146">
        <f t="shared" ref="I7:I14" si="3">H7/B7</f>
        <v>7.9279279279279274E-2</v>
      </c>
      <c r="J7" s="99"/>
    </row>
    <row r="8" spans="1:10" ht="15" customHeight="1">
      <c r="A8" s="142">
        <v>145268</v>
      </c>
      <c r="B8" s="143">
        <f>'2b. Total complaints -WOCs'!G7</f>
        <v>161</v>
      </c>
      <c r="C8" s="148">
        <f t="shared" si="0"/>
        <v>11.082963901203295</v>
      </c>
      <c r="D8" s="89">
        <f>B8/'2b. Total complaints -WOCs'!B7</f>
        <v>0.14784205693296604</v>
      </c>
      <c r="E8" s="115" t="s">
        <v>21</v>
      </c>
      <c r="F8" s="145">
        <f t="shared" si="1"/>
        <v>155</v>
      </c>
      <c r="G8" s="146">
        <f t="shared" si="2"/>
        <v>0.96273291925465843</v>
      </c>
      <c r="H8" s="147">
        <v>6</v>
      </c>
      <c r="I8" s="146">
        <f t="shared" si="3"/>
        <v>3.7267080745341616E-2</v>
      </c>
      <c r="J8" s="99"/>
    </row>
    <row r="9" spans="1:10" ht="15" customHeight="1">
      <c r="A9" s="142">
        <v>807110</v>
      </c>
      <c r="B9" s="143">
        <f>'2b. Total complaints -WOCs'!G8</f>
        <v>1335</v>
      </c>
      <c r="C9" s="148">
        <f t="shared" si="0"/>
        <v>16.540496338789012</v>
      </c>
      <c r="D9" s="89">
        <f>B9/'2b. Total complaints -WOCs'!B8</f>
        <v>0.30149051490514905</v>
      </c>
      <c r="E9" s="115" t="s">
        <v>89</v>
      </c>
      <c r="F9" s="145">
        <f>B9-H9</f>
        <v>1227</v>
      </c>
      <c r="G9" s="146">
        <f t="shared" si="2"/>
        <v>0.91910112359550566</v>
      </c>
      <c r="H9" s="147">
        <v>108</v>
      </c>
      <c r="I9" s="146">
        <f t="shared" si="3"/>
        <v>8.0898876404494377E-2</v>
      </c>
      <c r="J9" s="99"/>
    </row>
    <row r="10" spans="1:10" ht="15" customHeight="1">
      <c r="A10" s="142">
        <v>313932</v>
      </c>
      <c r="B10" s="143">
        <f>'2b. Total complaints -WOCs'!G9</f>
        <v>143</v>
      </c>
      <c r="C10" s="148">
        <f>B10/A10*10000</f>
        <v>4.5551265879234988</v>
      </c>
      <c r="D10" s="89">
        <f>B10/'2b. Total complaints -WOCs'!B9</f>
        <v>0.16417910447761194</v>
      </c>
      <c r="E10" s="115" t="s">
        <v>23</v>
      </c>
      <c r="F10" s="145">
        <f>B10-H10</f>
        <v>136</v>
      </c>
      <c r="G10" s="146">
        <f t="shared" si="2"/>
        <v>0.95104895104895104</v>
      </c>
      <c r="H10" s="147">
        <v>7</v>
      </c>
      <c r="I10" s="146">
        <f t="shared" si="3"/>
        <v>4.8951048951048952E-2</v>
      </c>
      <c r="J10" s="99"/>
    </row>
    <row r="11" spans="1:10" ht="15" customHeight="1">
      <c r="A11" s="142">
        <v>298761</v>
      </c>
      <c r="B11" s="143">
        <f>'2b. Total complaints -WOCs'!G10</f>
        <v>378</v>
      </c>
      <c r="C11" s="148">
        <f t="shared" si="0"/>
        <v>12.652253808227982</v>
      </c>
      <c r="D11" s="89">
        <f>B11/'2b. Total complaints -WOCs'!B10</f>
        <v>0.17119565217391305</v>
      </c>
      <c r="E11" s="115" t="s">
        <v>24</v>
      </c>
      <c r="F11" s="145">
        <f>B11-H11</f>
        <v>341</v>
      </c>
      <c r="G11" s="146">
        <f t="shared" si="2"/>
        <v>0.90211640211640209</v>
      </c>
      <c r="H11" s="147">
        <v>37</v>
      </c>
      <c r="I11" s="146">
        <f t="shared" si="3"/>
        <v>9.7883597883597878E-2</v>
      </c>
      <c r="J11" s="99"/>
    </row>
    <row r="12" spans="1:10" ht="15" customHeight="1">
      <c r="A12" s="142">
        <v>948051</v>
      </c>
      <c r="B12" s="143">
        <f>'2b. Total complaints -WOCs'!G11</f>
        <v>3089</v>
      </c>
      <c r="C12" s="148">
        <f t="shared" si="0"/>
        <v>32.582635322361348</v>
      </c>
      <c r="D12" s="89">
        <f>B12/'2b. Total complaints -WOCs'!B11</f>
        <v>0.36573525929434053</v>
      </c>
      <c r="E12" s="115" t="s">
        <v>25</v>
      </c>
      <c r="F12" s="145">
        <f>B12-H12</f>
        <v>3023</v>
      </c>
      <c r="G12" s="146">
        <f t="shared" si="2"/>
        <v>0.97863386209129166</v>
      </c>
      <c r="H12" s="149">
        <v>66</v>
      </c>
      <c r="I12" s="146">
        <f t="shared" si="3"/>
        <v>2.1366137908708321E-2</v>
      </c>
      <c r="J12" s="99"/>
    </row>
    <row r="13" spans="1:10" ht="15" customHeight="1">
      <c r="A13" s="142">
        <v>579235</v>
      </c>
      <c r="B13" s="143">
        <f>'2b. Total complaints -WOCs'!G12</f>
        <v>422</v>
      </c>
      <c r="C13" s="148">
        <f t="shared" si="0"/>
        <v>7.285471354458898</v>
      </c>
      <c r="D13" s="89">
        <f>B13/'2b. Total complaints -WOCs'!B12</f>
        <v>0.12537136066547833</v>
      </c>
      <c r="E13" s="115" t="s">
        <v>34</v>
      </c>
      <c r="F13" s="145">
        <f t="shared" si="1"/>
        <v>392</v>
      </c>
      <c r="G13" s="146">
        <f t="shared" si="2"/>
        <v>0.92890995260663511</v>
      </c>
      <c r="H13" s="147">
        <v>30</v>
      </c>
      <c r="I13" s="146">
        <f t="shared" si="3"/>
        <v>7.1090047393364927E-2</v>
      </c>
      <c r="J13" s="99"/>
    </row>
    <row r="14" spans="1:10" ht="15" customHeight="1">
      <c r="A14" s="150">
        <f>SUM(A6:A13)</f>
        <v>5150372</v>
      </c>
      <c r="B14" s="150">
        <f>SUM(B6:B13)</f>
        <v>11187</v>
      </c>
      <c r="C14" s="151">
        <f>SUM(C6:C13)</f>
        <v>135.38561356469924</v>
      </c>
      <c r="D14" s="96">
        <f>B14/'2b. Total complaints -WOCs'!B13</f>
        <v>0.26981462454596761</v>
      </c>
      <c r="E14" s="152" t="s">
        <v>53</v>
      </c>
      <c r="F14" s="150">
        <f>B14-H14</f>
        <v>10722</v>
      </c>
      <c r="G14" s="96">
        <f t="shared" si="2"/>
        <v>0.95843389648699384</v>
      </c>
      <c r="H14" s="150">
        <f>SUM(H6:H13)</f>
        <v>465</v>
      </c>
      <c r="I14" s="96">
        <f t="shared" si="3"/>
        <v>4.1566103513006165E-2</v>
      </c>
      <c r="J14" s="99"/>
    </row>
    <row r="15" spans="1:10" ht="15" customHeight="1">
      <c r="A15" s="98" t="s">
        <v>33</v>
      </c>
      <c r="B15" s="99"/>
      <c r="C15" s="99"/>
      <c r="D15" s="99"/>
      <c r="E15" s="99"/>
      <c r="F15" s="99"/>
      <c r="G15" s="99"/>
      <c r="H15" s="99"/>
      <c r="I15" s="99"/>
      <c r="J15" s="99"/>
    </row>
    <row r="16" spans="1:10" ht="15" customHeight="1">
      <c r="A16" s="154"/>
      <c r="B16" s="99"/>
      <c r="C16" s="99"/>
      <c r="D16" s="99"/>
      <c r="E16" s="99"/>
      <c r="F16" s="99"/>
      <c r="G16" s="99"/>
      <c r="H16" s="99"/>
      <c r="I16" s="99"/>
      <c r="J16" s="99"/>
    </row>
    <row r="17" spans="1:10" ht="15" customHeight="1">
      <c r="A17" s="102"/>
      <c r="B17" s="99"/>
      <c r="C17" s="99"/>
      <c r="D17" s="99"/>
      <c r="E17" s="99"/>
      <c r="F17" s="99"/>
      <c r="G17" s="99"/>
      <c r="H17" s="99"/>
      <c r="I17" s="99"/>
      <c r="J17" s="99"/>
    </row>
    <row r="18" spans="1:10" ht="15" customHeight="1">
      <c r="A18" s="102" t="s">
        <v>82</v>
      </c>
      <c r="B18" s="99"/>
      <c r="C18" s="99"/>
      <c r="D18" s="99"/>
      <c r="E18" s="99"/>
      <c r="F18" s="99"/>
      <c r="G18" s="99"/>
      <c r="H18" s="99"/>
      <c r="I18" s="99"/>
      <c r="J18" s="99"/>
    </row>
    <row r="19" spans="1:10" ht="15" customHeight="1">
      <c r="A19" s="1"/>
    </row>
    <row r="20" spans="1:10" ht="15" customHeight="1">
      <c r="A20" s="1"/>
    </row>
    <row r="21" spans="1:10" ht="15" customHeight="1">
      <c r="A21" s="1"/>
    </row>
    <row r="22" spans="1:10" ht="15" customHeight="1">
      <c r="A22" s="1"/>
    </row>
    <row r="23" spans="1:10" ht="15" customHeight="1">
      <c r="A23" s="1"/>
    </row>
    <row r="24" spans="1:10" ht="15" customHeight="1">
      <c r="A24" s="1"/>
    </row>
    <row r="25" spans="1:10" ht="15" customHeight="1">
      <c r="A25" s="1"/>
    </row>
    <row r="26" spans="1:10" ht="15" customHeight="1">
      <c r="A26" s="4"/>
    </row>
  </sheetData>
  <mergeCells count="6">
    <mergeCell ref="F4:G4"/>
    <mergeCell ref="H4:I4"/>
    <mergeCell ref="F3:I3"/>
    <mergeCell ref="A4:A5"/>
    <mergeCell ref="B4:D4"/>
    <mergeCell ref="E4:E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J28"/>
  <sheetViews>
    <sheetView zoomScaleNormal="100" workbookViewId="0">
      <selection activeCell="F17" sqref="F17"/>
    </sheetView>
  </sheetViews>
  <sheetFormatPr defaultColWidth="9.109375" defaultRowHeight="13.2"/>
  <cols>
    <col min="1" max="1" width="14.6640625" style="3" customWidth="1"/>
    <col min="2" max="2" width="13.44140625" style="3" customWidth="1"/>
    <col min="3" max="3" width="14.33203125" style="3" customWidth="1"/>
    <col min="4" max="4" width="14.6640625" style="3" customWidth="1"/>
    <col min="5" max="5" width="27" style="3" customWidth="1"/>
    <col min="6" max="6" width="10.88671875" style="3" customWidth="1"/>
    <col min="7" max="7" width="6.109375" style="3" customWidth="1"/>
    <col min="8" max="8" width="10.88671875" style="3" customWidth="1"/>
    <col min="9" max="9" width="7" style="3" customWidth="1"/>
    <col min="10" max="16384" width="9.109375" style="3"/>
  </cols>
  <sheetData>
    <row r="1" spans="1:10" ht="15" customHeight="1">
      <c r="A1" s="78" t="s">
        <v>85</v>
      </c>
      <c r="B1" s="79"/>
      <c r="C1" s="79"/>
      <c r="D1" s="79"/>
      <c r="E1" s="79"/>
      <c r="F1" s="79"/>
      <c r="G1" s="79"/>
      <c r="H1" s="79"/>
      <c r="I1" s="79"/>
      <c r="J1" s="80"/>
    </row>
    <row r="2" spans="1:10" ht="15" customHeight="1">
      <c r="A2" s="78"/>
      <c r="B2" s="79"/>
      <c r="C2" s="79"/>
      <c r="D2" s="79"/>
      <c r="E2" s="79"/>
      <c r="F2" s="79"/>
      <c r="G2" s="79"/>
      <c r="H2" s="79"/>
      <c r="I2" s="79"/>
      <c r="J2" s="80"/>
    </row>
    <row r="3" spans="1:10" ht="42.75" customHeight="1">
      <c r="A3" s="81"/>
      <c r="B3" s="81"/>
      <c r="C3" s="81"/>
      <c r="D3" s="81"/>
      <c r="E3" s="81"/>
      <c r="F3" s="326" t="s">
        <v>35</v>
      </c>
      <c r="G3" s="326"/>
      <c r="H3" s="326"/>
      <c r="I3" s="326"/>
      <c r="J3" s="80"/>
    </row>
    <row r="4" spans="1:10" ht="45" customHeight="1">
      <c r="A4" s="327" t="s">
        <v>87</v>
      </c>
      <c r="B4" s="328" t="s">
        <v>88</v>
      </c>
      <c r="C4" s="328"/>
      <c r="D4" s="328"/>
      <c r="E4" s="327" t="s">
        <v>30</v>
      </c>
      <c r="F4" s="323" t="s">
        <v>91</v>
      </c>
      <c r="G4" s="321"/>
      <c r="H4" s="321" t="s">
        <v>42</v>
      </c>
      <c r="I4" s="321"/>
      <c r="J4" s="80"/>
    </row>
    <row r="5" spans="1:10" ht="40.5" customHeight="1">
      <c r="A5" s="328"/>
      <c r="B5" s="83" t="s">
        <v>37</v>
      </c>
      <c r="C5" s="82" t="s">
        <v>38</v>
      </c>
      <c r="D5" s="82" t="s">
        <v>39</v>
      </c>
      <c r="E5" s="327"/>
      <c r="F5" s="83" t="s">
        <v>31</v>
      </c>
      <c r="G5" s="83" t="s">
        <v>40</v>
      </c>
      <c r="H5" s="83" t="s">
        <v>31</v>
      </c>
      <c r="I5" s="83" t="s">
        <v>40</v>
      </c>
      <c r="J5" s="80"/>
    </row>
    <row r="6" spans="1:10" ht="15" customHeight="1">
      <c r="A6" s="86">
        <v>2871712</v>
      </c>
      <c r="B6" s="87">
        <f>'2a. Total Complaints -WaSCs'!I5</f>
        <v>1864</v>
      </c>
      <c r="C6" s="88">
        <f>B6/A6*10000</f>
        <v>6.4909015945888724</v>
      </c>
      <c r="D6" s="89">
        <f>'2a. Total Complaints -WaSCs'!J5</f>
        <v>0.13006768543716418</v>
      </c>
      <c r="E6" s="90" t="s">
        <v>5</v>
      </c>
      <c r="F6" s="87">
        <f>B6-H6</f>
        <v>1700</v>
      </c>
      <c r="G6" s="89">
        <f>F6/B6</f>
        <v>0.91201716738197425</v>
      </c>
      <c r="H6" s="91">
        <v>164</v>
      </c>
      <c r="I6" s="89">
        <f>H6/B6</f>
        <v>8.7982832618025753E-2</v>
      </c>
      <c r="J6" s="80"/>
    </row>
    <row r="7" spans="1:10" ht="15" customHeight="1">
      <c r="A7" s="86">
        <v>1430756</v>
      </c>
      <c r="B7" s="87">
        <f>'2a. Total Complaints -WaSCs'!I6</f>
        <v>624</v>
      </c>
      <c r="C7" s="88">
        <f t="shared" ref="C7:C16" si="0">B7/A7*10000</f>
        <v>4.3613306531651803</v>
      </c>
      <c r="D7" s="104">
        <f>'2a. Total Complaints -WaSCs'!J6</f>
        <v>5.3047691915327724E-2</v>
      </c>
      <c r="E7" s="108" t="s">
        <v>106</v>
      </c>
      <c r="F7" s="107">
        <f>B7-H7</f>
        <v>586</v>
      </c>
      <c r="G7" s="89">
        <f t="shared" ref="G7:G17" si="1">F7/B7</f>
        <v>0.9391025641025641</v>
      </c>
      <c r="H7" s="91">
        <v>38</v>
      </c>
      <c r="I7" s="89">
        <f>H7/B7</f>
        <v>6.0897435897435896E-2</v>
      </c>
      <c r="J7" s="80"/>
    </row>
    <row r="8" spans="1:10" ht="15" customHeight="1">
      <c r="A8" s="86">
        <v>20235</v>
      </c>
      <c r="B8" s="87">
        <f>'2a. Total Complaints -WaSCs'!I7</f>
        <v>10</v>
      </c>
      <c r="C8" s="88">
        <f>B8/A8*10000</f>
        <v>4.9419322955275513</v>
      </c>
      <c r="D8" s="89">
        <f>'2a. Total Complaints -WaSCs'!J7</f>
        <v>5.2631578947368418E-2</v>
      </c>
      <c r="E8" s="106" t="s">
        <v>6</v>
      </c>
      <c r="F8" s="105">
        <f t="shared" ref="F7:F15" si="2">B8-H8</f>
        <v>9</v>
      </c>
      <c r="G8" s="89">
        <f t="shared" si="1"/>
        <v>0.9</v>
      </c>
      <c r="H8" s="91">
        <v>1</v>
      </c>
      <c r="I8" s="89">
        <f t="shared" ref="I8:I17" si="3">H8/B8</f>
        <v>0.1</v>
      </c>
      <c r="J8" s="80"/>
    </row>
    <row r="9" spans="1:10" ht="15" customHeight="1">
      <c r="A9" s="86">
        <v>1278411</v>
      </c>
      <c r="B9" s="87">
        <f>'2a. Total Complaints -WaSCs'!I8</f>
        <v>552</v>
      </c>
      <c r="C9" s="88">
        <f t="shared" si="0"/>
        <v>4.3178602186620729</v>
      </c>
      <c r="D9" s="89">
        <f>'2a. Total Complaints -WaSCs'!J8</f>
        <v>0.10540385717013558</v>
      </c>
      <c r="E9" s="90" t="s">
        <v>7</v>
      </c>
      <c r="F9" s="87">
        <f t="shared" si="2"/>
        <v>494</v>
      </c>
      <c r="G9" s="89">
        <f t="shared" si="1"/>
        <v>0.89492753623188404</v>
      </c>
      <c r="H9" s="91">
        <v>58</v>
      </c>
      <c r="I9" s="89">
        <f t="shared" si="3"/>
        <v>0.10507246376811594</v>
      </c>
      <c r="J9" s="80"/>
    </row>
    <row r="10" spans="1:10" ht="15" customHeight="1">
      <c r="A10" s="86">
        <v>4089905</v>
      </c>
      <c r="B10" s="87">
        <f>'2a. Total Complaints -WaSCs'!I9</f>
        <v>2616</v>
      </c>
      <c r="C10" s="88">
        <f>B10/A10*10000</f>
        <v>6.396236587402397</v>
      </c>
      <c r="D10" s="89">
        <f>'2a. Total Complaints -WaSCs'!J9</f>
        <v>0.13915633810309058</v>
      </c>
      <c r="E10" s="90" t="s">
        <v>8</v>
      </c>
      <c r="F10" s="87">
        <f>B10-H10</f>
        <v>2408</v>
      </c>
      <c r="G10" s="89">
        <f t="shared" si="1"/>
        <v>0.92048929663608559</v>
      </c>
      <c r="H10" s="91">
        <v>208</v>
      </c>
      <c r="I10" s="89">
        <f t="shared" si="3"/>
        <v>7.9510703363914373E-2</v>
      </c>
      <c r="J10" s="80"/>
    </row>
    <row r="11" spans="1:10" ht="15" customHeight="1">
      <c r="A11" s="86">
        <v>757489</v>
      </c>
      <c r="B11" s="87">
        <f>'2a. Total Complaints -WaSCs'!I10</f>
        <v>1157</v>
      </c>
      <c r="C11" s="88">
        <f t="shared" si="0"/>
        <v>15.274149195565878</v>
      </c>
      <c r="D11" s="89">
        <f>'2a. Total Complaints -WaSCs'!J10</f>
        <v>6.1094096525504279E-2</v>
      </c>
      <c r="E11" s="90" t="s">
        <v>9</v>
      </c>
      <c r="F11" s="87">
        <f t="shared" si="2"/>
        <v>1095</v>
      </c>
      <c r="G11" s="89">
        <f t="shared" si="1"/>
        <v>0.94641313742437339</v>
      </c>
      <c r="H11" s="93">
        <v>62</v>
      </c>
      <c r="I11" s="89">
        <f t="shared" si="3"/>
        <v>5.3586862575626622E-2</v>
      </c>
      <c r="J11" s="80"/>
    </row>
    <row r="12" spans="1:10" ht="15" customHeight="1">
      <c r="A12" s="86">
        <v>2005564</v>
      </c>
      <c r="B12" s="87">
        <f>'2a. Total Complaints -WaSCs'!I11</f>
        <v>4185</v>
      </c>
      <c r="C12" s="88">
        <f t="shared" si="0"/>
        <v>20.866948150246017</v>
      </c>
      <c r="D12" s="89">
        <f>'2a. Total Complaints -WaSCs'!J11</f>
        <v>0.18372991483009921</v>
      </c>
      <c r="E12" s="90" t="s">
        <v>10</v>
      </c>
      <c r="F12" s="87">
        <f t="shared" si="2"/>
        <v>4094</v>
      </c>
      <c r="G12" s="89">
        <f t="shared" si="1"/>
        <v>0.97825567502986854</v>
      </c>
      <c r="H12" s="93">
        <v>91</v>
      </c>
      <c r="I12" s="89">
        <f t="shared" si="3"/>
        <v>2.1744324970131422E-2</v>
      </c>
      <c r="J12" s="80"/>
    </row>
    <row r="13" spans="1:10" ht="15" customHeight="1">
      <c r="A13" s="86">
        <v>6148242</v>
      </c>
      <c r="B13" s="87">
        <f>'2a. Total Complaints -WaSCs'!I12</f>
        <v>6009.5419591072387</v>
      </c>
      <c r="C13" s="88">
        <f t="shared" si="0"/>
        <v>9.7744069916363721</v>
      </c>
      <c r="D13" s="89">
        <f>'2a. Total Complaints -WaSCs'!J12</f>
        <v>4.8938435146396835E-2</v>
      </c>
      <c r="E13" s="90" t="s">
        <v>11</v>
      </c>
      <c r="F13" s="87">
        <f>B13-H13</f>
        <v>5895.5435051802133</v>
      </c>
      <c r="G13" s="89">
        <f t="shared" si="1"/>
        <v>0.98103042549619524</v>
      </c>
      <c r="H13" s="93">
        <v>113.99845392702535</v>
      </c>
      <c r="I13" s="89">
        <f t="shared" si="3"/>
        <v>1.8969574503804723E-2</v>
      </c>
      <c r="J13" s="80"/>
    </row>
    <row r="14" spans="1:10" ht="15" customHeight="1">
      <c r="A14" s="86">
        <v>3343708</v>
      </c>
      <c r="B14" s="87">
        <f>'2a. Total Complaints -WaSCs'!I13</f>
        <v>1335</v>
      </c>
      <c r="C14" s="88">
        <f t="shared" si="0"/>
        <v>3.9925735141944214</v>
      </c>
      <c r="D14" s="89">
        <f>'2a. Total Complaints -WaSCs'!J13</f>
        <v>4.8813484953746024E-2</v>
      </c>
      <c r="E14" s="90" t="s">
        <v>12</v>
      </c>
      <c r="F14" s="87">
        <f>B14-H14</f>
        <v>1214</v>
      </c>
      <c r="G14" s="89">
        <f t="shared" si="1"/>
        <v>0.90936329588014986</v>
      </c>
      <c r="H14" s="93">
        <v>121</v>
      </c>
      <c r="I14" s="89">
        <f t="shared" si="3"/>
        <v>9.0636704119850184E-2</v>
      </c>
      <c r="J14" s="80"/>
    </row>
    <row r="15" spans="1:10" ht="15" customHeight="1">
      <c r="A15" s="86">
        <v>1249078</v>
      </c>
      <c r="B15" s="87">
        <f>'2a. Total Complaints -WaSCs'!I14</f>
        <v>1206</v>
      </c>
      <c r="C15" s="88">
        <f t="shared" si="0"/>
        <v>9.6551216177052197</v>
      </c>
      <c r="D15" s="89">
        <f>'2a. Total Complaints -WaSCs'!J14</f>
        <v>0.1812443642921551</v>
      </c>
      <c r="E15" s="90" t="s">
        <v>13</v>
      </c>
      <c r="F15" s="87">
        <f t="shared" si="2"/>
        <v>1107</v>
      </c>
      <c r="G15" s="89">
        <f t="shared" si="1"/>
        <v>0.91791044776119401</v>
      </c>
      <c r="H15" s="91">
        <v>99</v>
      </c>
      <c r="I15" s="89">
        <f t="shared" si="3"/>
        <v>8.2089552238805971E-2</v>
      </c>
      <c r="J15" s="80"/>
    </row>
    <row r="16" spans="1:10" ht="15" customHeight="1">
      <c r="A16" s="86">
        <v>2296324.75</v>
      </c>
      <c r="B16" s="87">
        <f>'2a. Total Complaints -WaSCs'!I15</f>
        <v>7108</v>
      </c>
      <c r="C16" s="88">
        <f t="shared" si="0"/>
        <v>30.953809995733398</v>
      </c>
      <c r="D16" s="89">
        <f>'2a. Total Complaints -WaSCs'!J15</f>
        <v>0.22893584127802113</v>
      </c>
      <c r="E16" s="90" t="s">
        <v>14</v>
      </c>
      <c r="F16" s="87">
        <f>B16-H16</f>
        <v>6811</v>
      </c>
      <c r="G16" s="89">
        <f t="shared" si="1"/>
        <v>0.95821609454136181</v>
      </c>
      <c r="H16" s="93">
        <v>297</v>
      </c>
      <c r="I16" s="89">
        <f t="shared" si="3"/>
        <v>4.1783905458638151E-2</v>
      </c>
      <c r="J16" s="80"/>
    </row>
    <row r="17" spans="1:10" ht="15" customHeight="1">
      <c r="A17" s="94">
        <f>SUM(A6:A16)</f>
        <v>25491424.75</v>
      </c>
      <c r="B17" s="94">
        <f>SUM(B6:B16)</f>
        <v>26666.541959107239</v>
      </c>
      <c r="C17" s="95">
        <f>SUM(C6:C16)</f>
        <v>117.02527081442737</v>
      </c>
      <c r="D17" s="96">
        <f>'2a. Total Complaints -WaSCs'!J16</f>
        <v>9.5276781389167828E-2</v>
      </c>
      <c r="E17" s="97" t="s">
        <v>53</v>
      </c>
      <c r="F17" s="94">
        <f>B17-H17</f>
        <v>25413.543505180212</v>
      </c>
      <c r="G17" s="96">
        <f t="shared" si="1"/>
        <v>0.95301233823836318</v>
      </c>
      <c r="H17" s="94">
        <f>SUM(H6:H16)</f>
        <v>1252.9984539270254</v>
      </c>
      <c r="I17" s="96">
        <f t="shared" si="3"/>
        <v>4.6987661761636761E-2</v>
      </c>
      <c r="J17" s="80"/>
    </row>
    <row r="18" spans="1:10" ht="15" customHeight="1">
      <c r="A18" s="98" t="s">
        <v>33</v>
      </c>
      <c r="B18" s="99"/>
      <c r="C18" s="99"/>
      <c r="D18" s="99"/>
      <c r="E18" s="99"/>
      <c r="F18" s="99"/>
      <c r="G18" s="99"/>
      <c r="H18" s="99"/>
      <c r="I18" s="99"/>
      <c r="J18" s="80"/>
    </row>
    <row r="19" spans="1:10" ht="15" customHeight="1">
      <c r="A19" s="100"/>
      <c r="B19" s="99"/>
      <c r="C19" s="101"/>
      <c r="D19" s="99"/>
      <c r="E19" s="99"/>
      <c r="F19" s="99"/>
      <c r="G19" s="99"/>
      <c r="H19" s="99"/>
      <c r="I19" s="99"/>
      <c r="J19" s="99"/>
    </row>
    <row r="20" spans="1:10" ht="15" customHeight="1">
      <c r="A20" s="102"/>
      <c r="B20" s="80"/>
      <c r="C20" s="103"/>
      <c r="D20" s="80"/>
      <c r="E20" s="80"/>
      <c r="F20" s="80"/>
      <c r="G20" s="80"/>
      <c r="H20" s="80"/>
      <c r="I20" s="80"/>
      <c r="J20" s="99"/>
    </row>
    <row r="21" spans="1:10" ht="16.2">
      <c r="A21" s="102" t="s">
        <v>97</v>
      </c>
      <c r="B21" s="99"/>
      <c r="C21" s="99"/>
      <c r="D21" s="99"/>
      <c r="E21" s="99"/>
      <c r="F21" s="99"/>
      <c r="G21" s="99"/>
      <c r="H21" s="99"/>
      <c r="I21" s="99"/>
      <c r="J21" s="80"/>
    </row>
    <row r="24" spans="1:10" ht="13.8">
      <c r="E24" s="12"/>
    </row>
    <row r="25" spans="1:10" ht="13.8">
      <c r="E25" s="12"/>
    </row>
    <row r="26" spans="1:10" ht="13.8">
      <c r="E26" s="12"/>
    </row>
    <row r="27" spans="1:10" ht="13.8">
      <c r="E27" s="12"/>
    </row>
    <row r="28" spans="1:10" ht="13.8">
      <c r="E28" s="12"/>
    </row>
  </sheetData>
  <mergeCells count="6">
    <mergeCell ref="F3:I3"/>
    <mergeCell ref="A4:A5"/>
    <mergeCell ref="B4:D4"/>
    <mergeCell ref="E4:E5"/>
    <mergeCell ref="F4:G4"/>
    <mergeCell ref="H4:I4"/>
  </mergeCells>
  <pageMargins left="0.7" right="0.7" top="0.75" bottom="0.75" header="0.3" footer="0.3"/>
  <pageSetup paperSize="9" scale="9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F3CC3-1639-42B2-8CFF-C71B198EA9B7}">
  <sheetPr>
    <tabColor rgb="FF92D050"/>
  </sheetPr>
  <dimension ref="A1:K20"/>
  <sheetViews>
    <sheetView workbookViewId="0">
      <selection activeCell="E11" sqref="E11"/>
    </sheetView>
  </sheetViews>
  <sheetFormatPr defaultColWidth="9.109375" defaultRowHeight="13.2"/>
  <cols>
    <col min="1" max="1" width="19.33203125" style="3" customWidth="1"/>
    <col min="2" max="2" width="19.5546875" style="3" customWidth="1"/>
    <col min="3" max="3" width="14.44140625" style="3" customWidth="1"/>
    <col min="4" max="4" width="13.6640625" style="3" customWidth="1"/>
    <col min="5" max="5" width="31" style="3" customWidth="1"/>
    <col min="6" max="6" width="9.109375" style="3"/>
    <col min="7" max="7" width="8" style="3" customWidth="1"/>
    <col min="8" max="8" width="8.6640625" style="3" customWidth="1"/>
    <col min="9" max="9" width="8.33203125" style="3" customWidth="1"/>
    <col min="10" max="16384" width="9.109375" style="3"/>
  </cols>
  <sheetData>
    <row r="1" spans="1:11" ht="16.8">
      <c r="A1" s="78" t="s">
        <v>86</v>
      </c>
      <c r="B1" s="79"/>
      <c r="C1" s="79"/>
      <c r="D1" s="79"/>
      <c r="E1" s="79"/>
      <c r="F1" s="79"/>
      <c r="G1" s="79"/>
      <c r="H1" s="79"/>
      <c r="I1" s="79"/>
      <c r="J1" s="99"/>
      <c r="K1" s="99"/>
    </row>
    <row r="2" spans="1:11" ht="16.8">
      <c r="A2" s="78"/>
      <c r="B2" s="79"/>
      <c r="C2" s="79"/>
      <c r="D2" s="79"/>
      <c r="E2" s="79"/>
      <c r="F2" s="79"/>
      <c r="G2" s="79"/>
      <c r="H2" s="79"/>
      <c r="I2" s="79"/>
      <c r="J2" s="99"/>
      <c r="K2" s="99"/>
    </row>
    <row r="3" spans="1:11" ht="48.75" customHeight="1">
      <c r="A3" s="81"/>
      <c r="B3" s="81"/>
      <c r="C3" s="81"/>
      <c r="D3" s="81"/>
      <c r="E3" s="81"/>
      <c r="F3" s="326" t="s">
        <v>35</v>
      </c>
      <c r="G3" s="326"/>
      <c r="H3" s="326"/>
      <c r="I3" s="326"/>
      <c r="J3" s="99"/>
      <c r="K3" s="99"/>
    </row>
    <row r="4" spans="1:11" ht="45.75" customHeight="1">
      <c r="A4" s="327" t="s">
        <v>87</v>
      </c>
      <c r="B4" s="328" t="s">
        <v>88</v>
      </c>
      <c r="C4" s="328"/>
      <c r="D4" s="328"/>
      <c r="E4" s="327" t="s">
        <v>30</v>
      </c>
      <c r="F4" s="323" t="s">
        <v>91</v>
      </c>
      <c r="G4" s="321"/>
      <c r="H4" s="321" t="s">
        <v>42</v>
      </c>
      <c r="I4" s="321"/>
      <c r="J4" s="99"/>
      <c r="K4" s="99"/>
    </row>
    <row r="5" spans="1:11" ht="33.6">
      <c r="A5" s="328"/>
      <c r="B5" s="83" t="s">
        <v>37</v>
      </c>
      <c r="C5" s="82" t="s">
        <v>38</v>
      </c>
      <c r="D5" s="82" t="s">
        <v>39</v>
      </c>
      <c r="E5" s="327"/>
      <c r="F5" s="83" t="s">
        <v>31</v>
      </c>
      <c r="G5" s="83" t="s">
        <v>40</v>
      </c>
      <c r="H5" s="83" t="s">
        <v>31</v>
      </c>
      <c r="I5" s="83" t="s">
        <v>40</v>
      </c>
      <c r="J5" s="99"/>
      <c r="K5" s="99"/>
    </row>
    <row r="6" spans="1:11" ht="16.8">
      <c r="A6" s="86">
        <v>0</v>
      </c>
      <c r="B6" s="87">
        <f>'2b. Total complaints -WOCs'!I8</f>
        <v>1</v>
      </c>
      <c r="C6" s="300" t="s">
        <v>45</v>
      </c>
      <c r="D6" s="88">
        <f>B6/'[1]2b. HH Complaints per 10k-WOCs'!B8*100</f>
        <v>3.5739814152966405E-2</v>
      </c>
      <c r="E6" s="115" t="s">
        <v>89</v>
      </c>
      <c r="F6" s="87">
        <f>B6-H6</f>
        <v>1</v>
      </c>
      <c r="G6" s="88">
        <f>F6/B6*100</f>
        <v>100</v>
      </c>
      <c r="H6" s="91">
        <v>0</v>
      </c>
      <c r="I6" s="88">
        <f>H6/B6*100</f>
        <v>0</v>
      </c>
      <c r="J6" s="99"/>
      <c r="K6" s="99"/>
    </row>
    <row r="7" spans="1:11" ht="16.8">
      <c r="A7" s="94">
        <f>SUM(A6)</f>
        <v>0</v>
      </c>
      <c r="B7" s="94">
        <f>SUM(B6)</f>
        <v>1</v>
      </c>
      <c r="C7" s="301" t="s">
        <v>45</v>
      </c>
      <c r="D7" s="302">
        <f>B7/'[1]2b. HH Complaints per 10k-WOCs'!B13*100</f>
        <v>3.7982087647465456E-3</v>
      </c>
      <c r="E7" s="97" t="s">
        <v>53</v>
      </c>
      <c r="F7" s="94">
        <f>B7-H7</f>
        <v>1</v>
      </c>
      <c r="G7" s="302">
        <f t="shared" ref="G7" si="0">F7/B7*100</f>
        <v>100</v>
      </c>
      <c r="H7" s="94">
        <f>SUM(H6)</f>
        <v>0</v>
      </c>
      <c r="I7" s="302">
        <f t="shared" ref="I7" si="1">H7/B7*100</f>
        <v>0</v>
      </c>
      <c r="J7" s="99"/>
      <c r="K7" s="99"/>
    </row>
    <row r="8" spans="1:11" ht="15" customHeight="1">
      <c r="A8" s="98"/>
      <c r="B8" s="99"/>
      <c r="C8" s="99"/>
      <c r="D8" s="99"/>
      <c r="E8" s="99"/>
      <c r="F8" s="99"/>
      <c r="G8" s="99"/>
      <c r="H8" s="99"/>
      <c r="I8" s="99"/>
      <c r="J8" s="99"/>
      <c r="K8" s="99"/>
    </row>
    <row r="9" spans="1:11" ht="15" customHeight="1"/>
    <row r="10" spans="1:11" ht="15" customHeight="1"/>
    <row r="11" spans="1:11" ht="15" customHeight="1"/>
    <row r="12" spans="1:11" ht="15" customHeight="1"/>
    <row r="13" spans="1:11" ht="15" customHeight="1"/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</sheetData>
  <mergeCells count="6">
    <mergeCell ref="F3:I3"/>
    <mergeCell ref="A4:A5"/>
    <mergeCell ref="B4:D4"/>
    <mergeCell ref="E4:E5"/>
    <mergeCell ref="F4:G4"/>
    <mergeCell ref="H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DF8F361E532A48A7CC05D00D3CB8A8" ma:contentTypeVersion="25" ma:contentTypeDescription="Create a new document." ma:contentTypeScope="" ma:versionID="c9f7845d56345f1a87dabd2c9fbb2621">
  <xsd:schema xmlns:xsd="http://www.w3.org/2001/XMLSchema" xmlns:xs="http://www.w3.org/2001/XMLSchema" xmlns:p="http://schemas.microsoft.com/office/2006/metadata/properties" xmlns:ns2="f2ab88c6-f887-4dcd-baf4-8584b4650551" xmlns:ns3="7e7c9dae-1ea2-4463-9b55-ba5c2dc1532f" targetNamespace="http://schemas.microsoft.com/office/2006/metadata/properties" ma:root="true" ma:fieldsID="73ad8fef347191aa743d09690a594b44" ns2:_="" ns3:_="">
    <xsd:import namespace="f2ab88c6-f887-4dcd-baf4-8584b4650551"/>
    <xsd:import namespace="7e7c9dae-1ea2-4463-9b55-ba5c2dc153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DocumentType" minOccurs="0"/>
                <xsd:element ref="ns2:TeamArea" minOccurs="0"/>
                <xsd:element ref="ns2:SubjectArea" minOccurs="0"/>
                <xsd:element ref="ns2:Status" minOccurs="0"/>
                <xsd:element ref="ns2:Owner" minOccurs="0"/>
                <xsd:element ref="ns2:Confidentiality" minOccurs="0"/>
                <xsd:element ref="ns2:DataSource" minOccurs="0"/>
                <xsd:element ref="ns2:ReportingPeriod" minOccurs="0"/>
                <xsd:element ref="ns2:Region" minOccurs="0"/>
                <xsd:element ref="ns2:WaterCompany" minOccurs="0"/>
                <xsd:element ref="ns2:Sys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b88c6-f887-4dcd-baf4-8584b46505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b09e81d-2d7c-4d23-a0d6-f27412ff3b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ocumentType" ma:index="22" nillable="true" ma:displayName="Document Type" ma:description="What Type of Document is this. " ma:format="Dropdown" ma:internalName="DocumentTy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eport"/>
                    <xsd:enumeration value="Dashboard"/>
                    <xsd:enumeration value="SOP"/>
                    <xsd:enumeration value="Guidance"/>
                    <xsd:enumeration value="Dataset"/>
                    <xsd:enumeration value="Presentation"/>
                    <xsd:enumeration value="Briefing"/>
                    <xsd:enumeration value="Research Output"/>
                    <xsd:enumeration value="Meeting Notes"/>
                  </xsd:restriction>
                </xsd:simpleType>
              </xsd:element>
            </xsd:sequence>
          </xsd:extension>
        </xsd:complexContent>
      </xsd:complexType>
    </xsd:element>
    <xsd:element name="TeamArea" ma:index="23" nillable="true" ma:displayName="Team Area" ma:description="Which Team does this apply to. " ma:format="Dropdown" ma:internalName="Team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nalytics"/>
                    <xsd:enumeration value="Research"/>
                    <xsd:enumeration value="Consumer Panels"/>
                    <xsd:enumeration value="TAP"/>
                    <xsd:enumeration value="Customer Services"/>
                    <xsd:enumeration value="Complaints"/>
                    <xsd:enumeration value="Water Mark"/>
                    <xsd:enumeration value="Strategy"/>
                  </xsd:restriction>
                </xsd:simpleType>
              </xsd:element>
            </xsd:sequence>
          </xsd:extension>
        </xsd:complexContent>
      </xsd:complexType>
    </xsd:element>
    <xsd:element name="SubjectArea" ma:index="24" nillable="true" ma:displayName="Subject Area" ma:description="What Subject does this item refer to. " ma:format="Dropdown" ma:internalName="Subject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mplaints"/>
                    <xsd:enumeration value="Affordability"/>
                    <xsd:enumeration value="Metering"/>
                    <xsd:enumeration value="Leakage"/>
                    <xsd:enumeration value="Sewer Flooding"/>
                    <xsd:enumeration value="Vulnerability"/>
                    <xsd:enumeration value="Customer Satisfaction"/>
                    <xsd:enumeration value="Water Quality"/>
                  </xsd:restriction>
                </xsd:simpleType>
              </xsd:element>
            </xsd:sequence>
          </xsd:extension>
        </xsd:complexContent>
      </xsd:complexType>
    </xsd:element>
    <xsd:element name="Status" ma:index="25" nillable="true" ma:displayName="Status" ma:format="Dropdown" ma:internalName="Status">
      <xsd:simpleType>
        <xsd:restriction base="dms:Choice">
          <xsd:enumeration value="Draft"/>
          <xsd:enumeration value="In Review"/>
          <xsd:enumeration value="Published"/>
          <xsd:enumeration value="Choice 4"/>
        </xsd:restriction>
      </xsd:simpleType>
    </xsd:element>
    <xsd:element name="Owner" ma:index="26" nillable="true" ma:displayName="Owner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fidentiality" ma:index="27" nillable="true" ma:displayName="Confidentiality" ma:format="RadioButtons" ma:internalName="Confidentiality">
      <xsd:simpleType>
        <xsd:restriction base="dms:Choice">
          <xsd:enumeration value="Public"/>
          <xsd:enumeration value="Internal"/>
          <xsd:enumeration value="Restricted"/>
        </xsd:restriction>
      </xsd:simpleType>
    </xsd:element>
    <xsd:element name="DataSource" ma:index="28" nillable="true" ma:displayName="Data Source" ma:format="Dropdown" ma:internalName="DataSource">
      <xsd:simpleType>
        <xsd:union memberTypes="dms:Text">
          <xsd:simpleType>
            <xsd:restriction base="dms:Choice">
              <xsd:enumeration value="TAP"/>
              <xsd:enumeration value="CRM"/>
              <xsd:enumeration value="Water Company Submission"/>
              <xsd:enumeration value="Survey"/>
              <xsd:enumeration value="OFWAT"/>
              <xsd:enumeration value="Internal"/>
            </xsd:restriction>
          </xsd:simpleType>
        </xsd:union>
      </xsd:simpleType>
    </xsd:element>
    <xsd:element name="ReportingPeriod" ma:index="29" nillable="true" ma:displayName="Reporting Period" ma:format="Dropdown" ma:internalName="ReportingPeriod">
      <xsd:simpleType>
        <xsd:restriction base="dms:Choice">
          <xsd:enumeration value="Monthly"/>
          <xsd:enumeration value="Quarterly"/>
          <xsd:enumeration value="Annual"/>
          <xsd:enumeration value="Ad-Hoc"/>
        </xsd:restriction>
      </xsd:simpleType>
    </xsd:element>
    <xsd:element name="Region" ma:index="30" nillable="true" ma:displayName="Region" ma:description="Which part of Wales and or England does this apply to. " ma:format="Dropdown" ma:internalName="Reg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Wales"/>
                    <xsd:enumeration value="England"/>
                  </xsd:restriction>
                </xsd:simpleType>
              </xsd:element>
            </xsd:sequence>
          </xsd:extension>
        </xsd:complexContent>
      </xsd:complexType>
    </xsd:element>
    <xsd:element name="WaterCompany" ma:index="31" nillable="true" ma:displayName="Water Company" ma:format="Dropdown" ma:internalName="WaterCompan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l Companies"/>
                    <xsd:enumeration value="Multiple Companies"/>
                    <xsd:enumeration value="Industry Wide"/>
                    <xsd:enumeration value="NHH Market"/>
                    <xsd:enumeration value="Retailers"/>
                    <xsd:enumeration value="NAVs"/>
                    <xsd:enumeration value="MOSL"/>
                    <xsd:enumeration value="Ombudsman"/>
                    <xsd:enumeration value="Regulator"/>
                  </xsd:restriction>
                </xsd:simpleType>
              </xsd:element>
            </xsd:sequence>
          </xsd:extension>
        </xsd:complexContent>
      </xsd:complexType>
    </xsd:element>
    <xsd:element name="System" ma:index="32" nillable="true" ma:displayName="System" ma:format="Dropdown" ma:internalName="Syste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TAP"/>
                    <xsd:enumeration value="Power BI"/>
                    <xsd:enumeration value="Sharepoint"/>
                    <xsd:enumeration value="Data Warehouse"/>
                    <xsd:enumeration value="DevOps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c9dae-1ea2-4463-9b55-ba5c2dc153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2ed130b-83c2-4246-9925-37f60ddfdc0b}" ma:internalName="TaxCatchAll" ma:showField="CatchAllData" ma:web="7e7c9dae-1ea2-4463-9b55-ba5c2dc153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7c9dae-1ea2-4463-9b55-ba5c2dc1532f" xsi:nil="true"/>
    <lcf76f155ced4ddcb4097134ff3c332f xmlns="f2ab88c6-f887-4dcd-baf4-8584b4650551">
      <Terms xmlns="http://schemas.microsoft.com/office/infopath/2007/PartnerControls"/>
    </lcf76f155ced4ddcb4097134ff3c332f>
    <DocumentType xmlns="f2ab88c6-f887-4dcd-baf4-8584b4650551" xsi:nil="true"/>
    <WaterCompany xmlns="f2ab88c6-f887-4dcd-baf4-8584b4650551" xsi:nil="true"/>
    <ReportingPeriod xmlns="f2ab88c6-f887-4dcd-baf4-8584b4650551" xsi:nil="true"/>
    <Owner xmlns="f2ab88c6-f887-4dcd-baf4-8584b4650551">
      <UserInfo>
        <DisplayName/>
        <AccountId xsi:nil="true"/>
        <AccountType/>
      </UserInfo>
    </Owner>
    <TeamArea xmlns="f2ab88c6-f887-4dcd-baf4-8584b4650551" xsi:nil="true"/>
    <Confidentiality xmlns="f2ab88c6-f887-4dcd-baf4-8584b4650551" xsi:nil="true"/>
    <System xmlns="f2ab88c6-f887-4dcd-baf4-8584b4650551" xsi:nil="true"/>
    <DataSource xmlns="f2ab88c6-f887-4dcd-baf4-8584b4650551" xsi:nil="true"/>
    <Region xmlns="f2ab88c6-f887-4dcd-baf4-8584b4650551" xsi:nil="true"/>
    <SubjectArea xmlns="f2ab88c6-f887-4dcd-baf4-8584b4650551" xsi:nil="true"/>
    <Status xmlns="f2ab88c6-f887-4dcd-baf4-8584b4650551" xsi:nil="true"/>
  </documentManagement>
</p:properties>
</file>

<file path=customXml/itemProps1.xml><?xml version="1.0" encoding="utf-8"?>
<ds:datastoreItem xmlns:ds="http://schemas.openxmlformats.org/officeDocument/2006/customXml" ds:itemID="{47088BD8-1D1B-45FE-80A2-2C882C6145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5E4B4D-E78E-4922-B40C-DB0FE11E5B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b88c6-f887-4dcd-baf4-8584b4650551"/>
    <ds:schemaRef ds:uri="7e7c9dae-1ea2-4463-9b55-ba5c2dc153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B12A7E-1E7D-4AFE-A050-ECE62AE46112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7e7c9dae-1ea2-4463-9b55-ba5c2dc1532f"/>
    <ds:schemaRef ds:uri="http://purl.org/dc/terms/"/>
    <ds:schemaRef ds:uri="http://purl.org/dc/dcmitype/"/>
    <ds:schemaRef ds:uri="f2ab88c6-f887-4dcd-baf4-8584b4650551"/>
    <ds:schemaRef ds:uri="http://purl.org/dc/elements/1.1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</vt:i4>
      </vt:variant>
    </vt:vector>
  </HeadingPairs>
  <TitlesOfParts>
    <vt:vector size="19" baseType="lpstr">
      <vt:lpstr>1b. Complaint effort </vt:lpstr>
      <vt:lpstr>2a. Total Complaints -WaSCs</vt:lpstr>
      <vt:lpstr>2b. Total complaints -WOCs</vt:lpstr>
      <vt:lpstr>3a. Billing - WaSCs</vt:lpstr>
      <vt:lpstr>3b. Billing - WOCs</vt:lpstr>
      <vt:lpstr>4a. Water - WaSCs</vt:lpstr>
      <vt:lpstr>4b. Water - WOCs</vt:lpstr>
      <vt:lpstr>5a. Wastewater - WaSCs</vt:lpstr>
      <vt:lpstr>5b. Wastewater - WOCs</vt:lpstr>
      <vt:lpstr>6a. Stage 2 complaints - WaSCs </vt:lpstr>
      <vt:lpstr>6b. Stage 2 complaints - WOCs </vt:lpstr>
      <vt:lpstr>7a. Complaints to CCW- WaSCs</vt:lpstr>
      <vt:lpstr>7b. Complaints to CCW- WOCs</vt:lpstr>
      <vt:lpstr>8. Complaints to CCW over time</vt:lpstr>
      <vt:lpstr>9. Total complaints over time </vt:lpstr>
      <vt:lpstr>Sheet1</vt:lpstr>
      <vt:lpstr>Sheet2</vt:lpstr>
      <vt:lpstr>'6a. Stage 2 complaints - WaSCs '!Print_Area</vt:lpstr>
      <vt:lpstr>'7a. Complaints to CCW- WaSCs'!Print_Area</vt:lpstr>
    </vt:vector>
  </TitlesOfParts>
  <Manager/>
  <Company>CCW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clench</dc:creator>
  <cp:keywords/>
  <dc:description/>
  <cp:lastModifiedBy>Natalja Riaz</cp:lastModifiedBy>
  <cp:revision/>
  <cp:lastPrinted>2025-09-08T11:38:38Z</cp:lastPrinted>
  <dcterms:created xsi:type="dcterms:W3CDTF">2010-09-09T08:32:03Z</dcterms:created>
  <dcterms:modified xsi:type="dcterms:W3CDTF">2026-09-14T12:17:40Z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0x01010079DF8F361E532A48A7CC05D00D3CB8A8</vt:lpwstr>
  </property>
  <property fmtid="{D5CDD505-2E9C-101B-9397-08002B2CF9AE}" pid="3" name="MediaServiceImageTags">
    <vt:lpwstr/>
  </property>
</Properties>
</file>